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8209"/>
  <workbookPr showInkAnnotation="0" autoCompressPictures="0"/>
  <mc:AlternateContent xmlns:mc="http://schemas.openxmlformats.org/markup-compatibility/2006">
    <mc:Choice Requires="x15">
      <x15ac:absPath xmlns:x15ac="http://schemas.microsoft.com/office/spreadsheetml/2010/11/ac" url="/Users/Karin/Google Drive/BrightPensioen/Operationeel (ICT, HR en FM)/ICT &amp; Business/Online Tools/"/>
    </mc:Choice>
  </mc:AlternateContent>
  <workbookProtection workbookPassword="9A61" lockStructure="1"/>
  <bookViews>
    <workbookView xWindow="0" yWindow="460" windowWidth="28800" windowHeight="15540" tabRatio="674" activeTab="10"/>
  </bookViews>
  <sheets>
    <sheet name="2017" sheetId="12" r:id="rId1"/>
    <sheet name="2016" sheetId="10" r:id="rId2"/>
    <sheet name="2015" sheetId="1" r:id="rId3"/>
    <sheet name="2014" sheetId="2" r:id="rId4"/>
    <sheet name="2013" sheetId="3" r:id="rId5"/>
    <sheet name="2012" sheetId="4" r:id="rId6"/>
    <sheet name="2011" sheetId="5" r:id="rId7"/>
    <sheet name="2010" sheetId="6" r:id="rId8"/>
    <sheet name="2009" sheetId="7" state="hidden" r:id="rId9"/>
    <sheet name="2008" sheetId="8" state="hidden" r:id="rId10"/>
    <sheet name="2017_KORT" sheetId="11" r:id="rId11"/>
    <sheet name="gegevens" sheetId="9" state="hidden" r:id="rId12"/>
  </sheets>
  <definedNames>
    <definedName name="geboortedatum" localSheetId="0">'2017'!$D$3</definedName>
    <definedName name="geboortedatum" localSheetId="10">'2017_KORT'!$D$3</definedName>
    <definedName name="geboortedatum">'2016'!$D$3</definedName>
    <definedName name="geboortedatumSV">'2017_KORT'!$D$3</definedName>
    <definedName name="leeftijd" localSheetId="1">#REF!</definedName>
    <definedName name="leeftijd" localSheetId="0">#REF!</definedName>
    <definedName name="leeftijd" localSheetId="10">#REF!</definedName>
    <definedName name="leeftijd">#REF!</definedName>
    <definedName name="_xlnm.Print_Area" localSheetId="9">'2008'!$A$1:$M$44</definedName>
    <definedName name="_xlnm.Print_Area" localSheetId="8">'2009'!$A$1:$M$44</definedName>
    <definedName name="_xlnm.Print_Area" localSheetId="7">'2010'!$A$1:$M$44</definedName>
    <definedName name="_xlnm.Print_Area" localSheetId="6">'2011'!$A$1:$M$44</definedName>
    <definedName name="_xlnm.Print_Area" localSheetId="5">'2012'!$A$1:$M$44</definedName>
    <definedName name="_xlnm.Print_Area" localSheetId="4">'2013'!$A$1:$M$44</definedName>
    <definedName name="_xlnm.Print_Area" localSheetId="3">'2014'!$A$1:$M$44</definedName>
    <definedName name="_xlnm.Print_Area" localSheetId="2">'2015'!$A$1:$M$44</definedName>
    <definedName name="_xlnm.Print_Area" localSheetId="1">'2016'!$A$1:$M$43</definedName>
    <definedName name="_xlnm.Print_Area" localSheetId="0">'2017'!$A$1:$M$43</definedName>
    <definedName name="_xlnm.Print_Area" localSheetId="10">'2017_KORT'!$A$1:$M$44</definedName>
    <definedName name="reset" localSheetId="1">#REF!</definedName>
    <definedName name="reset" localSheetId="0">#REF!</definedName>
    <definedName name="reset" localSheetId="10">#REF!</definedName>
    <definedName name="reset">#REF!</definedName>
  </definedNames>
  <calcPr calcId="150001" iterate="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M1" i="11" l="1"/>
  <c r="D17" i="6"/>
  <c r="G38" i="6"/>
  <c r="G41" i="6"/>
  <c r="G37" i="5"/>
  <c r="D17" i="5"/>
  <c r="G38" i="5"/>
  <c r="G41" i="5"/>
  <c r="G37" i="4"/>
  <c r="D17" i="4"/>
  <c r="G38" i="4"/>
  <c r="G41" i="4"/>
  <c r="G37" i="3"/>
  <c r="D17" i="3"/>
  <c r="G38" i="3"/>
  <c r="G41" i="3"/>
  <c r="G37" i="2"/>
  <c r="D17" i="2"/>
  <c r="G38" i="2"/>
  <c r="G41" i="2"/>
  <c r="G37" i="1"/>
  <c r="D17" i="1"/>
  <c r="G38" i="1"/>
  <c r="G41" i="1"/>
  <c r="G37" i="10"/>
  <c r="D17" i="10"/>
  <c r="G38" i="10"/>
  <c r="G41" i="10"/>
  <c r="G37" i="12"/>
  <c r="D17" i="12"/>
  <c r="G38" i="12"/>
  <c r="G41" i="12"/>
  <c r="H19" i="12"/>
  <c r="H19" i="10"/>
  <c r="H19" i="1"/>
  <c r="H19" i="2"/>
  <c r="H19" i="3"/>
  <c r="H19" i="4"/>
  <c r="H19" i="5"/>
  <c r="H19" i="6"/>
  <c r="D17" i="11"/>
  <c r="G38" i="11"/>
  <c r="G41" i="11"/>
  <c r="H19" i="11"/>
  <c r="D21" i="11"/>
  <c r="F32" i="11"/>
  <c r="F34" i="11"/>
  <c r="M34" i="11"/>
  <c r="L34" i="11"/>
  <c r="K34" i="11"/>
  <c r="J34" i="11"/>
  <c r="I34" i="11"/>
  <c r="H34" i="11"/>
  <c r="G34" i="11"/>
  <c r="M25" i="9"/>
  <c r="M26" i="9"/>
  <c r="M24" i="9"/>
  <c r="D25" i="9"/>
  <c r="D26" i="9"/>
  <c r="D24" i="9"/>
  <c r="G24" i="9"/>
  <c r="F23" i="9"/>
  <c r="F24" i="9"/>
  <c r="F25" i="9"/>
  <c r="F26" i="9"/>
  <c r="O24" i="9"/>
  <c r="O25" i="9"/>
  <c r="O26" i="9"/>
  <c r="O23" i="9"/>
  <c r="F22" i="9"/>
  <c r="O29" i="9"/>
  <c r="G30" i="9"/>
  <c r="B19" i="9"/>
  <c r="B18" i="9"/>
  <c r="B17" i="9"/>
  <c r="B16" i="9"/>
  <c r="B15" i="9"/>
  <c r="B14" i="9"/>
  <c r="B13" i="9"/>
  <c r="N8" i="3" a="1"/>
  <c r="N8" i="3"/>
  <c r="D8" i="3"/>
  <c r="Q8" i="3"/>
  <c r="D10" i="3"/>
  <c r="O8" i="3"/>
  <c r="D11" i="3"/>
  <c r="P8" i="3" a="1"/>
  <c r="P8" i="3"/>
  <c r="D14" i="3"/>
  <c r="S5" i="3"/>
  <c r="O12" i="3"/>
  <c r="T5" i="3"/>
  <c r="P12" i="3"/>
  <c r="D3" i="10"/>
  <c r="O11" i="3"/>
  <c r="P11" i="3"/>
  <c r="T13" i="3"/>
  <c r="T12" i="3"/>
  <c r="D21" i="3"/>
  <c r="F32" i="3"/>
  <c r="N8" i="4" a="1"/>
  <c r="N8" i="4"/>
  <c r="D8" i="4"/>
  <c r="Q8" i="4"/>
  <c r="D10" i="4"/>
  <c r="O8" i="4"/>
  <c r="D11" i="4"/>
  <c r="P8" i="4" a="1"/>
  <c r="P8" i="4"/>
  <c r="D14" i="4"/>
  <c r="S5" i="4"/>
  <c r="O12" i="4"/>
  <c r="T5" i="4"/>
  <c r="P12" i="4"/>
  <c r="O11" i="4"/>
  <c r="P11" i="4"/>
  <c r="T13" i="4"/>
  <c r="T12" i="4"/>
  <c r="D21" i="4"/>
  <c r="F32" i="4"/>
  <c r="N8" i="5" a="1"/>
  <c r="N8" i="5"/>
  <c r="D8" i="5"/>
  <c r="Q8" i="5"/>
  <c r="D10" i="5"/>
  <c r="O8" i="5"/>
  <c r="D11" i="5"/>
  <c r="P8" i="5" a="1"/>
  <c r="P8" i="5"/>
  <c r="D14" i="5"/>
  <c r="S5" i="5"/>
  <c r="O12" i="5"/>
  <c r="T5" i="5"/>
  <c r="P12" i="5"/>
  <c r="O11" i="5"/>
  <c r="P11" i="5"/>
  <c r="T13" i="5"/>
  <c r="T12" i="5"/>
  <c r="D21" i="5"/>
  <c r="F32" i="5"/>
  <c r="N8" i="6" a="1"/>
  <c r="N8" i="6"/>
  <c r="D8" i="6"/>
  <c r="Q8" i="6"/>
  <c r="D10" i="6"/>
  <c r="O8" i="6"/>
  <c r="D11" i="6"/>
  <c r="P8" i="6" a="1"/>
  <c r="P8" i="6"/>
  <c r="D14" i="6"/>
  <c r="S5" i="6"/>
  <c r="O12" i="6"/>
  <c r="T5" i="6"/>
  <c r="P12" i="6"/>
  <c r="O11" i="6"/>
  <c r="P11" i="6"/>
  <c r="T13" i="6"/>
  <c r="T12" i="6"/>
  <c r="D21" i="6"/>
  <c r="F32" i="6"/>
  <c r="T11" i="6"/>
  <c r="S9" i="6"/>
  <c r="S8" i="6"/>
  <c r="D23" i="6"/>
  <c r="D28" i="6"/>
  <c r="D29" i="6"/>
  <c r="F33" i="6"/>
  <c r="F34" i="6"/>
  <c r="G32" i="5"/>
  <c r="G33" i="6"/>
  <c r="G34" i="6"/>
  <c r="H32" i="5"/>
  <c r="T11" i="5"/>
  <c r="S9" i="5"/>
  <c r="S8" i="5"/>
  <c r="D23" i="5"/>
  <c r="D28" i="5"/>
  <c r="D29" i="5"/>
  <c r="F33" i="5"/>
  <c r="F34" i="5"/>
  <c r="G32" i="4"/>
  <c r="H33" i="5"/>
  <c r="G33" i="5"/>
  <c r="G34" i="5"/>
  <c r="H32" i="4"/>
  <c r="H34" i="5"/>
  <c r="I32" i="4"/>
  <c r="T11" i="4"/>
  <c r="S9" i="4"/>
  <c r="S8" i="4"/>
  <c r="D23" i="4"/>
  <c r="D28" i="4"/>
  <c r="D29" i="4"/>
  <c r="F33" i="4"/>
  <c r="F34" i="4"/>
  <c r="G32" i="3"/>
  <c r="I33" i="4"/>
  <c r="H33" i="4"/>
  <c r="G33" i="4"/>
  <c r="G34" i="4"/>
  <c r="H32" i="3"/>
  <c r="H34" i="4"/>
  <c r="I32" i="3"/>
  <c r="I34" i="4"/>
  <c r="J32" i="3"/>
  <c r="T11" i="3"/>
  <c r="S9" i="3"/>
  <c r="S8" i="3"/>
  <c r="D23" i="3"/>
  <c r="D28" i="3"/>
  <c r="D29" i="3"/>
  <c r="F33" i="3"/>
  <c r="F34" i="3"/>
  <c r="G32" i="2"/>
  <c r="J33" i="3"/>
  <c r="I33" i="3"/>
  <c r="H33" i="3"/>
  <c r="G33" i="3"/>
  <c r="G34" i="3"/>
  <c r="H32" i="2"/>
  <c r="H34" i="3"/>
  <c r="I32" i="2"/>
  <c r="I34" i="3"/>
  <c r="J32" i="2"/>
  <c r="J34" i="3"/>
  <c r="K32" i="2"/>
  <c r="S5" i="2"/>
  <c r="O11" i="2"/>
  <c r="T11" i="2"/>
  <c r="N8" i="2" a="1"/>
  <c r="N8" i="2"/>
  <c r="D8" i="2"/>
  <c r="Q8" i="2"/>
  <c r="D10" i="2"/>
  <c r="S9" i="2"/>
  <c r="S8" i="2"/>
  <c r="D23" i="2"/>
  <c r="D28" i="2"/>
  <c r="K33" i="2"/>
  <c r="J33" i="2"/>
  <c r="I33" i="2"/>
  <c r="H33" i="2"/>
  <c r="G33" i="2"/>
  <c r="G34" i="2"/>
  <c r="H32" i="1"/>
  <c r="H34" i="2"/>
  <c r="I32" i="1"/>
  <c r="I34" i="2"/>
  <c r="J32" i="1"/>
  <c r="J34" i="2"/>
  <c r="K32" i="1"/>
  <c r="K34" i="2"/>
  <c r="L32" i="1"/>
  <c r="N8" i="11"/>
  <c r="D8" i="11"/>
  <c r="Q8" i="11"/>
  <c r="D10" i="11"/>
  <c r="S9" i="11"/>
  <c r="S8" i="11"/>
  <c r="S5" i="11"/>
  <c r="O11" i="11"/>
  <c r="T11" i="11"/>
  <c r="D23" i="11"/>
  <c r="D28" i="11"/>
  <c r="M33" i="11"/>
  <c r="L33" i="11"/>
  <c r="K33" i="11"/>
  <c r="J33" i="11"/>
  <c r="I33" i="11"/>
  <c r="H33" i="11"/>
  <c r="G33" i="11"/>
  <c r="N8" i="12"/>
  <c r="D8" i="12"/>
  <c r="Q8" i="12"/>
  <c r="D10" i="12"/>
  <c r="O8" i="12"/>
  <c r="D11" i="12"/>
  <c r="P8" i="12"/>
  <c r="D14" i="12"/>
  <c r="S5" i="12"/>
  <c r="O12" i="12"/>
  <c r="T5" i="12"/>
  <c r="P12" i="12"/>
  <c r="O11" i="12"/>
  <c r="P11" i="12"/>
  <c r="T13" i="12"/>
  <c r="T12" i="12"/>
  <c r="D21" i="12"/>
  <c r="F32" i="12"/>
  <c r="T11" i="12"/>
  <c r="F31" i="1"/>
  <c r="G31" i="1"/>
  <c r="H31" i="1"/>
  <c r="I31" i="1"/>
  <c r="J31" i="1"/>
  <c r="K31" i="1"/>
  <c r="L31" i="1"/>
  <c r="P17" i="9"/>
  <c r="AB21" i="9"/>
  <c r="AB22" i="9"/>
  <c r="AA21" i="9"/>
  <c r="AA22" i="9"/>
  <c r="Y21" i="9"/>
  <c r="Y22" i="9"/>
  <c r="X21" i="9"/>
  <c r="X22" i="9"/>
  <c r="W21" i="9"/>
  <c r="W22" i="9"/>
  <c r="V21" i="9"/>
  <c r="V22" i="9"/>
  <c r="U21" i="9"/>
  <c r="U22" i="9"/>
  <c r="T21" i="9"/>
  <c r="T22" i="9"/>
  <c r="S21" i="9"/>
  <c r="S22" i="9"/>
  <c r="R21" i="9"/>
  <c r="R22" i="9"/>
  <c r="G39" i="6"/>
  <c r="F31" i="6"/>
  <c r="G31" i="6"/>
  <c r="P11" i="11"/>
  <c r="O11" i="1"/>
  <c r="D3" i="2"/>
  <c r="D3" i="3"/>
  <c r="D3" i="4"/>
  <c r="D3" i="5"/>
  <c r="D3" i="6"/>
  <c r="D3" i="7"/>
  <c r="D3" i="8"/>
  <c r="D3" i="1"/>
  <c r="O11" i="10"/>
  <c r="O17" i="2"/>
  <c r="P11" i="2"/>
  <c r="O12" i="2"/>
  <c r="T5" i="2"/>
  <c r="P12" i="2"/>
  <c r="T13" i="2"/>
  <c r="T12" i="2"/>
  <c r="O8" i="2"/>
  <c r="D11" i="2"/>
  <c r="P8" i="2" a="1"/>
  <c r="P8" i="2"/>
  <c r="D14" i="2"/>
  <c r="D21" i="2"/>
  <c r="S9" i="12"/>
  <c r="P11" i="10"/>
  <c r="S5" i="10"/>
  <c r="T11" i="10"/>
  <c r="X11" i="10"/>
  <c r="Y6" i="10"/>
  <c r="Y11" i="10"/>
  <c r="Z6" i="10"/>
  <c r="Z11" i="10"/>
  <c r="AA6" i="10"/>
  <c r="AA11" i="10"/>
  <c r="AB6" i="10"/>
  <c r="AB11" i="10"/>
  <c r="AC6" i="10"/>
  <c r="AC11" i="10"/>
  <c r="AD6" i="10"/>
  <c r="AD11" i="10"/>
  <c r="AE6" i="10"/>
  <c r="AE11" i="10"/>
  <c r="AF6" i="10"/>
  <c r="AF11" i="10"/>
  <c r="AG6" i="10"/>
  <c r="AG11" i="10"/>
  <c r="AH6" i="10"/>
  <c r="AH11" i="10"/>
  <c r="O12" i="10"/>
  <c r="T5" i="10"/>
  <c r="P12" i="10"/>
  <c r="T13" i="10"/>
  <c r="T12" i="10"/>
  <c r="P11" i="1"/>
  <c r="S5" i="1"/>
  <c r="O12" i="1"/>
  <c r="T5" i="1"/>
  <c r="P12" i="1"/>
  <c r="T13" i="1"/>
  <c r="T12" i="1"/>
  <c r="N8" i="1" a="1"/>
  <c r="N8" i="1"/>
  <c r="D8" i="1"/>
  <c r="F32" i="2"/>
  <c r="O11" i="7"/>
  <c r="P11" i="7"/>
  <c r="S5" i="7"/>
  <c r="O12" i="7"/>
  <c r="T5" i="7"/>
  <c r="P12" i="7"/>
  <c r="T13" i="7"/>
  <c r="T12" i="7"/>
  <c r="N8" i="7" a="1"/>
  <c r="N8" i="7"/>
  <c r="D8" i="7"/>
  <c r="Q8" i="7"/>
  <c r="D10" i="7"/>
  <c r="O8" i="7"/>
  <c r="D11" i="7"/>
  <c r="P8" i="7" a="1"/>
  <c r="P8" i="7"/>
  <c r="D14" i="7"/>
  <c r="D17" i="7"/>
  <c r="D21" i="7"/>
  <c r="F32" i="7"/>
  <c r="O11" i="8"/>
  <c r="P11" i="8"/>
  <c r="S5" i="8"/>
  <c r="O12" i="8"/>
  <c r="T5" i="8"/>
  <c r="P12" i="8"/>
  <c r="T13" i="8"/>
  <c r="T12" i="8"/>
  <c r="N8" i="8" a="1"/>
  <c r="N8" i="8"/>
  <c r="D8" i="8"/>
  <c r="Q8" i="8"/>
  <c r="D10" i="8"/>
  <c r="O8" i="8"/>
  <c r="D11" i="8"/>
  <c r="P8" i="8" a="1"/>
  <c r="P8" i="8"/>
  <c r="D14" i="8"/>
  <c r="D17" i="8"/>
  <c r="D21" i="8"/>
  <c r="F32" i="8"/>
  <c r="T11" i="8"/>
  <c r="S9" i="8"/>
  <c r="T8" i="8"/>
  <c r="S8" i="8"/>
  <c r="D23" i="8"/>
  <c r="D28" i="8"/>
  <c r="D29" i="8"/>
  <c r="F33" i="8"/>
  <c r="F34" i="8"/>
  <c r="G32" i="7"/>
  <c r="G33" i="8"/>
  <c r="G34" i="8"/>
  <c r="H32" i="7"/>
  <c r="T11" i="7"/>
  <c r="S9" i="7"/>
  <c r="T8" i="7"/>
  <c r="S8" i="7"/>
  <c r="D23" i="7"/>
  <c r="D28" i="7"/>
  <c r="D29" i="7"/>
  <c r="F33" i="7"/>
  <c r="F34" i="7"/>
  <c r="H33" i="7"/>
  <c r="G33" i="7"/>
  <c r="G34" i="7"/>
  <c r="H34" i="7"/>
  <c r="T8" i="6"/>
  <c r="T8" i="5"/>
  <c r="T8" i="4"/>
  <c r="T8" i="3"/>
  <c r="T8" i="2"/>
  <c r="D29" i="2"/>
  <c r="F33" i="2"/>
  <c r="F34" i="2"/>
  <c r="G32" i="1"/>
  <c r="T11" i="1"/>
  <c r="N8" i="10"/>
  <c r="D8" i="10"/>
  <c r="G38" i="8"/>
  <c r="G39" i="8"/>
  <c r="G41" i="8"/>
  <c r="G37" i="7"/>
  <c r="G38" i="7"/>
  <c r="G39" i="7"/>
  <c r="G40" i="7"/>
  <c r="G41" i="7"/>
  <c r="G39" i="5"/>
  <c r="G40" i="5"/>
  <c r="G39" i="4"/>
  <c r="G40" i="4"/>
  <c r="G39" i="3"/>
  <c r="G40" i="3"/>
  <c r="G39" i="2"/>
  <c r="G40" i="2"/>
  <c r="G39" i="1"/>
  <c r="G40" i="1"/>
  <c r="G39" i="10"/>
  <c r="G40" i="10"/>
  <c r="G39" i="12"/>
  <c r="G40" i="12"/>
  <c r="C23" i="9"/>
  <c r="C24" i="9"/>
  <c r="I23" i="9"/>
  <c r="I24" i="9"/>
  <c r="P24" i="9"/>
  <c r="P23" i="9"/>
  <c r="P22" i="9"/>
  <c r="W8" i="12"/>
  <c r="B43" i="12"/>
  <c r="D41" i="12"/>
  <c r="D40" i="12"/>
  <c r="B18" i="12"/>
  <c r="D39" i="12"/>
  <c r="B17" i="12"/>
  <c r="D38" i="12"/>
  <c r="D37" i="12"/>
  <c r="S8" i="12"/>
  <c r="D33" i="12"/>
  <c r="D32" i="12"/>
  <c r="F31" i="12"/>
  <c r="G31" i="12"/>
  <c r="H31" i="12"/>
  <c r="I31" i="12"/>
  <c r="J31" i="12"/>
  <c r="K31" i="12"/>
  <c r="L31" i="12"/>
  <c r="M31" i="12"/>
  <c r="B27" i="12"/>
  <c r="B25" i="12"/>
  <c r="B23" i="12"/>
  <c r="B21" i="12"/>
  <c r="B19" i="12"/>
  <c r="E16" i="12"/>
  <c r="B16" i="12"/>
  <c r="B13" i="12"/>
  <c r="Y6" i="12"/>
  <c r="Z6" i="12"/>
  <c r="AA6" i="12"/>
  <c r="AB6" i="12"/>
  <c r="AC6" i="12"/>
  <c r="AD6" i="12"/>
  <c r="AE6" i="12"/>
  <c r="AF6" i="12"/>
  <c r="AG6" i="12"/>
  <c r="AH6" i="12"/>
  <c r="X11" i="12"/>
  <c r="Y11" i="12"/>
  <c r="Z11" i="12"/>
  <c r="AA11" i="12"/>
  <c r="AB11" i="12"/>
  <c r="AC11" i="12"/>
  <c r="AD11" i="12"/>
  <c r="AE11" i="12"/>
  <c r="AF11" i="12"/>
  <c r="AG11" i="12"/>
  <c r="AH11" i="12"/>
  <c r="B10" i="12"/>
  <c r="Y7" i="12"/>
  <c r="Z7" i="12"/>
  <c r="AA7" i="12"/>
  <c r="AB7" i="12"/>
  <c r="AC7" i="12"/>
  <c r="AD7" i="12"/>
  <c r="AE7" i="12"/>
  <c r="AF7" i="12"/>
  <c r="AG7" i="12"/>
  <c r="AH7" i="12"/>
  <c r="AH8" i="12"/>
  <c r="AG8" i="12"/>
  <c r="AF8" i="12"/>
  <c r="AE8" i="12"/>
  <c r="AD8" i="12"/>
  <c r="AC8" i="12"/>
  <c r="AB8" i="12"/>
  <c r="AA8" i="12"/>
  <c r="Z8" i="12"/>
  <c r="Y8" i="12"/>
  <c r="X8" i="12"/>
  <c r="V8" i="12"/>
  <c r="U8" i="12"/>
  <c r="T8" i="12"/>
  <c r="R8" i="12"/>
  <c r="B6" i="12"/>
  <c r="B5" i="12"/>
  <c r="B4" i="12"/>
  <c r="S8" i="10"/>
  <c r="U8" i="11"/>
  <c r="V8" i="11"/>
  <c r="B43" i="11"/>
  <c r="O8" i="11"/>
  <c r="D11" i="11"/>
  <c r="P8" i="11"/>
  <c r="D14" i="11"/>
  <c r="O12" i="11"/>
  <c r="T5" i="11"/>
  <c r="P12" i="11"/>
  <c r="T13" i="11"/>
  <c r="T12" i="11"/>
  <c r="Y6" i="11"/>
  <c r="Z6" i="11"/>
  <c r="AA6" i="11"/>
  <c r="AB6" i="11"/>
  <c r="AC6" i="11"/>
  <c r="AD6" i="11"/>
  <c r="AE6" i="11"/>
  <c r="AF6" i="11"/>
  <c r="AG6" i="11"/>
  <c r="AH6" i="11"/>
  <c r="X11" i="11"/>
  <c r="Y11" i="11"/>
  <c r="Z11" i="11"/>
  <c r="AA11" i="11"/>
  <c r="AB11" i="11"/>
  <c r="AC11" i="11"/>
  <c r="AD11" i="11"/>
  <c r="AE11" i="11"/>
  <c r="AF11" i="11"/>
  <c r="AG11" i="11"/>
  <c r="AH11" i="11"/>
  <c r="Y7" i="11"/>
  <c r="Z7" i="11"/>
  <c r="AA7" i="11"/>
  <c r="AB7" i="11"/>
  <c r="AC7" i="11"/>
  <c r="AD7" i="11"/>
  <c r="AE7" i="11"/>
  <c r="AF7" i="11"/>
  <c r="AG7" i="11"/>
  <c r="AH7" i="11"/>
  <c r="AH8" i="11"/>
  <c r="AG8" i="11"/>
  <c r="AF8" i="11"/>
  <c r="AE8" i="11"/>
  <c r="AD8" i="11"/>
  <c r="AC8" i="11"/>
  <c r="AB8" i="11"/>
  <c r="AA8" i="11"/>
  <c r="Z8" i="11"/>
  <c r="Y8" i="11"/>
  <c r="X8" i="11"/>
  <c r="T8" i="11"/>
  <c r="R8" i="11"/>
  <c r="B43" i="10"/>
  <c r="Y7" i="10"/>
  <c r="Z7" i="10"/>
  <c r="AA7" i="10"/>
  <c r="AB7" i="10"/>
  <c r="AC7" i="10"/>
  <c r="AD7" i="10"/>
  <c r="AE7" i="10"/>
  <c r="AF7" i="10"/>
  <c r="AG7" i="10"/>
  <c r="AH7" i="10"/>
  <c r="Z8" i="10"/>
  <c r="AA8" i="10"/>
  <c r="AB8" i="10"/>
  <c r="AC8" i="10"/>
  <c r="AD8" i="10"/>
  <c r="AE8" i="10"/>
  <c r="AF8" i="10"/>
  <c r="AG8" i="10"/>
  <c r="AH8" i="10"/>
  <c r="Y8" i="10"/>
  <c r="X8" i="10"/>
  <c r="P8" i="10"/>
  <c r="S5" i="9"/>
  <c r="T5" i="9"/>
  <c r="U5" i="9"/>
  <c r="V5" i="9"/>
  <c r="W5" i="9"/>
  <c r="X5" i="9"/>
  <c r="Y5" i="9"/>
  <c r="Z5" i="9"/>
  <c r="AA5" i="9"/>
  <c r="AB5" i="9"/>
  <c r="D41" i="11"/>
  <c r="D40" i="11"/>
  <c r="B18" i="11"/>
  <c r="D39" i="11"/>
  <c r="B17" i="11"/>
  <c r="D38" i="11"/>
  <c r="D37" i="11"/>
  <c r="D33" i="11"/>
  <c r="D32" i="11"/>
  <c r="B27" i="11"/>
  <c r="B25" i="11"/>
  <c r="B23" i="11"/>
  <c r="B21" i="11"/>
  <c r="B19" i="11"/>
  <c r="D41" i="8"/>
  <c r="D40" i="8"/>
  <c r="B18" i="8"/>
  <c r="D39" i="8"/>
  <c r="B17" i="8"/>
  <c r="D38" i="8"/>
  <c r="D37" i="8"/>
  <c r="D33" i="8"/>
  <c r="D32" i="8"/>
  <c r="B27" i="8"/>
  <c r="D25" i="8"/>
  <c r="B25" i="8"/>
  <c r="B23" i="8"/>
  <c r="B21" i="8"/>
  <c r="B19" i="8"/>
  <c r="D41" i="7"/>
  <c r="D40" i="7"/>
  <c r="B18" i="7"/>
  <c r="D39" i="7"/>
  <c r="B17" i="7"/>
  <c r="D38" i="7"/>
  <c r="D37" i="7"/>
  <c r="D33" i="7"/>
  <c r="D32" i="7"/>
  <c r="B27" i="7"/>
  <c r="D25" i="7"/>
  <c r="B25" i="7"/>
  <c r="B23" i="7"/>
  <c r="B21" i="7"/>
  <c r="B19" i="7"/>
  <c r="D41" i="6"/>
  <c r="D40" i="6"/>
  <c r="B18" i="6"/>
  <c r="D39" i="6"/>
  <c r="B17" i="6"/>
  <c r="D38" i="6"/>
  <c r="D37" i="6"/>
  <c r="D33" i="6"/>
  <c r="D32" i="6"/>
  <c r="B27" i="6"/>
  <c r="D25" i="6"/>
  <c r="B25" i="6"/>
  <c r="B23" i="6"/>
  <c r="B21" i="6"/>
  <c r="B19" i="6"/>
  <c r="D41" i="5"/>
  <c r="D40" i="5"/>
  <c r="B18" i="5"/>
  <c r="D39" i="5"/>
  <c r="B17" i="5"/>
  <c r="D38" i="5"/>
  <c r="D37" i="5"/>
  <c r="D33" i="5"/>
  <c r="D32" i="5"/>
  <c r="B27" i="5"/>
  <c r="D25" i="5"/>
  <c r="B25" i="5"/>
  <c r="B23" i="5"/>
  <c r="B21" i="5"/>
  <c r="B19" i="5"/>
  <c r="D41" i="4"/>
  <c r="D40" i="4"/>
  <c r="B18" i="4"/>
  <c r="D39" i="4"/>
  <c r="B17" i="4"/>
  <c r="D38" i="4"/>
  <c r="D37" i="4"/>
  <c r="D33" i="4"/>
  <c r="D32" i="4"/>
  <c r="B27" i="4"/>
  <c r="D25" i="4"/>
  <c r="B25" i="4"/>
  <c r="B23" i="4"/>
  <c r="B21" i="4"/>
  <c r="B19" i="4"/>
  <c r="D41" i="3"/>
  <c r="D40" i="3"/>
  <c r="B18" i="3"/>
  <c r="D39" i="3"/>
  <c r="B17" i="3"/>
  <c r="D38" i="3"/>
  <c r="D37" i="3"/>
  <c r="D33" i="3"/>
  <c r="D32" i="3"/>
  <c r="B27" i="3"/>
  <c r="D25" i="3"/>
  <c r="B25" i="3"/>
  <c r="B23" i="3"/>
  <c r="B21" i="3"/>
  <c r="B19" i="3"/>
  <c r="D41" i="2"/>
  <c r="D40" i="2"/>
  <c r="B18" i="2"/>
  <c r="D39" i="2"/>
  <c r="B17" i="2"/>
  <c r="D38" i="2"/>
  <c r="D37" i="2"/>
  <c r="D33" i="2"/>
  <c r="D32" i="2"/>
  <c r="B27" i="2"/>
  <c r="D25" i="2"/>
  <c r="B25" i="2"/>
  <c r="B23" i="2"/>
  <c r="B21" i="2"/>
  <c r="B19" i="2"/>
  <c r="D41" i="1"/>
  <c r="D40" i="1"/>
  <c r="B18" i="1"/>
  <c r="D39" i="1"/>
  <c r="B17" i="1"/>
  <c r="D38" i="1"/>
  <c r="D37" i="1"/>
  <c r="D33" i="1"/>
  <c r="D32" i="1"/>
  <c r="S8" i="1"/>
  <c r="B27" i="1"/>
  <c r="O8" i="1"/>
  <c r="D11" i="1"/>
  <c r="P8" i="1" a="1"/>
  <c r="P8" i="1"/>
  <c r="D14" i="1"/>
  <c r="B25" i="1"/>
  <c r="B23" i="1"/>
  <c r="B21" i="1"/>
  <c r="B19" i="1"/>
  <c r="D40" i="10"/>
  <c r="B19" i="10"/>
  <c r="B16" i="11"/>
  <c r="B16" i="8"/>
  <c r="B16" i="7"/>
  <c r="B16" i="6"/>
  <c r="B16" i="5"/>
  <c r="B16" i="4"/>
  <c r="B16" i="3"/>
  <c r="B16" i="2"/>
  <c r="B16" i="1"/>
  <c r="B18" i="10"/>
  <c r="D39" i="10"/>
  <c r="B17" i="10"/>
  <c r="D38" i="10"/>
  <c r="F31" i="11"/>
  <c r="G31" i="11"/>
  <c r="H31" i="11"/>
  <c r="I31" i="11"/>
  <c r="J31" i="11"/>
  <c r="K31" i="11"/>
  <c r="L31" i="11"/>
  <c r="M31" i="11"/>
  <c r="F31" i="10"/>
  <c r="G31" i="10"/>
  <c r="H31" i="10"/>
  <c r="I31" i="10"/>
  <c r="J31" i="10"/>
  <c r="K31" i="10"/>
  <c r="L31" i="10"/>
  <c r="M31" i="10"/>
  <c r="F31" i="2"/>
  <c r="G31" i="2"/>
  <c r="H31" i="2"/>
  <c r="I31" i="2"/>
  <c r="J31" i="2"/>
  <c r="K31" i="2"/>
  <c r="F31" i="3"/>
  <c r="G31" i="3"/>
  <c r="H31" i="3"/>
  <c r="I31" i="3"/>
  <c r="J31" i="3"/>
  <c r="F31" i="4"/>
  <c r="G31" i="4"/>
  <c r="H31" i="4"/>
  <c r="I31" i="4"/>
  <c r="F31" i="5"/>
  <c r="G31" i="5"/>
  <c r="H31" i="5"/>
  <c r="G39" i="11"/>
  <c r="O8" i="10"/>
  <c r="D11" i="10"/>
  <c r="D14" i="10"/>
  <c r="H19" i="7"/>
  <c r="U8" i="1"/>
  <c r="V8" i="1"/>
  <c r="U8" i="3"/>
  <c r="V8" i="3"/>
  <c r="U8" i="4"/>
  <c r="V8" i="4"/>
  <c r="U8" i="5"/>
  <c r="V8" i="5"/>
  <c r="U8" i="6"/>
  <c r="V8" i="6"/>
  <c r="U8" i="10"/>
  <c r="V8" i="10"/>
  <c r="H19" i="8"/>
  <c r="B5" i="11"/>
  <c r="B5" i="8"/>
  <c r="B5" i="7"/>
  <c r="B5" i="6"/>
  <c r="B5" i="5"/>
  <c r="B5" i="4"/>
  <c r="B5" i="3"/>
  <c r="B5" i="2"/>
  <c r="B5" i="1"/>
  <c r="E16" i="11"/>
  <c r="B13" i="11"/>
  <c r="B10" i="11"/>
  <c r="B6" i="11"/>
  <c r="B4" i="11"/>
  <c r="B5" i="10"/>
  <c r="F31" i="7"/>
  <c r="G31" i="7"/>
  <c r="H31" i="7"/>
  <c r="C25" i="9"/>
  <c r="C26" i="9"/>
  <c r="H23" i="9"/>
  <c r="H24" i="9"/>
  <c r="H25" i="9"/>
  <c r="I25" i="9"/>
  <c r="H26" i="9"/>
  <c r="I26" i="9"/>
  <c r="G23" i="9"/>
  <c r="G25" i="9"/>
  <c r="G26" i="9"/>
  <c r="B4" i="1"/>
  <c r="B4" i="2"/>
  <c r="B4" i="3"/>
  <c r="B4" i="4"/>
  <c r="B4" i="5"/>
  <c r="B4" i="6"/>
  <c r="B4" i="7"/>
  <c r="B4" i="8"/>
  <c r="B4" i="10"/>
  <c r="T8" i="10"/>
  <c r="R8" i="10"/>
  <c r="P25" i="9"/>
  <c r="P26" i="9"/>
  <c r="P21" i="9"/>
  <c r="P12" i="9"/>
  <c r="P13" i="9"/>
  <c r="P14" i="9"/>
  <c r="P15" i="9"/>
  <c r="P16" i="9"/>
  <c r="P18" i="9"/>
  <c r="P19" i="9"/>
  <c r="P20" i="9"/>
  <c r="T8" i="1"/>
  <c r="D41" i="10"/>
  <c r="D37" i="10"/>
  <c r="D33" i="10"/>
  <c r="D32" i="10"/>
  <c r="B27" i="10"/>
  <c r="B25" i="10"/>
  <c r="B23" i="10"/>
  <c r="B21" i="10"/>
  <c r="E16" i="10"/>
  <c r="B16" i="10"/>
  <c r="B13" i="10"/>
  <c r="B10" i="10"/>
  <c r="B6" i="10"/>
  <c r="R8" i="3"/>
  <c r="R8" i="4"/>
  <c r="R8" i="5"/>
  <c r="R8" i="6"/>
  <c r="V8" i="7"/>
  <c r="U8" i="7"/>
  <c r="R8" i="7"/>
  <c r="B12" i="9"/>
  <c r="B11" i="9"/>
  <c r="B10" i="9"/>
  <c r="B9" i="9"/>
  <c r="V8" i="8"/>
  <c r="U8" i="8"/>
  <c r="R8" i="8"/>
  <c r="V8" i="2"/>
  <c r="U8" i="2"/>
  <c r="R8" i="2"/>
  <c r="F31" i="8"/>
  <c r="G31" i="8"/>
  <c r="E16" i="3"/>
  <c r="E16" i="4"/>
  <c r="E16" i="5"/>
  <c r="E16" i="6"/>
  <c r="E16" i="7"/>
  <c r="E16" i="8"/>
  <c r="E16" i="2"/>
  <c r="B13" i="8"/>
  <c r="B10" i="8"/>
  <c r="B6" i="8"/>
  <c r="B13" i="7"/>
  <c r="B10" i="7"/>
  <c r="B6" i="7"/>
  <c r="B13" i="6"/>
  <c r="B10" i="6"/>
  <c r="B6" i="6"/>
  <c r="B13" i="5"/>
  <c r="B10" i="5"/>
  <c r="B6" i="5"/>
  <c r="B13" i="4"/>
  <c r="B10" i="4"/>
  <c r="B6" i="4"/>
  <c r="B13" i="3"/>
  <c r="B10" i="3"/>
  <c r="B6" i="3"/>
  <c r="B13" i="2"/>
  <c r="B10" i="2"/>
  <c r="B6" i="2"/>
  <c r="E16" i="1"/>
  <c r="R8" i="1"/>
  <c r="B6" i="1"/>
  <c r="B8" i="9"/>
  <c r="B7" i="9"/>
  <c r="B6" i="9"/>
  <c r="B10" i="1"/>
  <c r="B13" i="1"/>
  <c r="X13" i="11"/>
  <c r="X13" i="12"/>
  <c r="D43" i="12"/>
  <c r="X13" i="10"/>
  <c r="W8" i="11"/>
  <c r="D25" i="11"/>
  <c r="D29" i="11"/>
  <c r="F33" i="11"/>
  <c r="D43" i="11"/>
  <c r="F20" i="9"/>
  <c r="Q8" i="1"/>
  <c r="D10" i="1"/>
  <c r="S9" i="1"/>
  <c r="D21" i="1"/>
  <c r="D23" i="1"/>
  <c r="D25" i="1"/>
  <c r="D28" i="1"/>
  <c r="D29" i="1"/>
  <c r="F32" i="1"/>
  <c r="F33" i="1"/>
  <c r="L33" i="1"/>
  <c r="K33" i="1"/>
  <c r="J33" i="1"/>
  <c r="I33" i="1"/>
  <c r="H33" i="1"/>
  <c r="G33" i="1"/>
  <c r="F34" i="1"/>
  <c r="G34" i="1"/>
  <c r="H34" i="1"/>
  <c r="I34" i="1"/>
  <c r="J34" i="1"/>
  <c r="K34" i="1"/>
  <c r="L34" i="1"/>
  <c r="V34" i="1"/>
  <c r="F21" i="9"/>
  <c r="Q8" i="10"/>
  <c r="W8" i="10"/>
  <c r="D10" i="10"/>
  <c r="S9" i="10"/>
  <c r="D21" i="10"/>
  <c r="G32" i="10"/>
  <c r="H32" i="10"/>
  <c r="I32" i="10"/>
  <c r="J32" i="10"/>
  <c r="K32" i="10"/>
  <c r="L32" i="10"/>
  <c r="M32" i="10"/>
  <c r="D23" i="10"/>
  <c r="D25" i="10"/>
  <c r="D28" i="10"/>
  <c r="D29" i="10"/>
  <c r="F32" i="10"/>
  <c r="F33" i="10"/>
  <c r="M33" i="10"/>
  <c r="L33" i="10"/>
  <c r="K33" i="10"/>
  <c r="J33" i="10"/>
  <c r="I33" i="10"/>
  <c r="H33" i="10"/>
  <c r="G33" i="10"/>
  <c r="F34" i="10"/>
  <c r="G34" i="10"/>
  <c r="H34" i="10"/>
  <c r="I34" i="10"/>
  <c r="J34" i="10"/>
  <c r="K34" i="10"/>
  <c r="L34" i="10"/>
  <c r="M34" i="10"/>
  <c r="V34" i="10"/>
  <c r="D43" i="10"/>
  <c r="G32" i="12"/>
  <c r="H32" i="12"/>
  <c r="I32" i="12"/>
  <c r="J32" i="12"/>
  <c r="K32" i="12"/>
  <c r="L32" i="12"/>
  <c r="M32" i="12"/>
  <c r="D23" i="12"/>
  <c r="D25" i="12"/>
  <c r="D28" i="12"/>
  <c r="D29" i="12"/>
  <c r="F33" i="12"/>
  <c r="M33" i="12"/>
  <c r="L33" i="12"/>
  <c r="K33" i="12"/>
  <c r="J33" i="12"/>
  <c r="I33" i="12"/>
  <c r="H33" i="12"/>
  <c r="G33" i="12"/>
  <c r="F34" i="12"/>
  <c r="G34" i="12"/>
  <c r="H34" i="12"/>
  <c r="I34" i="12"/>
  <c r="J34" i="12"/>
  <c r="K34" i="12"/>
  <c r="L34" i="12"/>
  <c r="M34" i="12"/>
</calcChain>
</file>

<file path=xl/comments1.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10.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11.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2.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3.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4.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5.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6.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7.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8.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comments9.xml><?xml version="1.0" encoding="utf-8"?>
<comments xmlns="http://schemas.openxmlformats.org/spreadsheetml/2006/main">
  <authors>
    <author>Karin Jakobsen</author>
  </authors>
  <commentList>
    <comment ref="B4" authorId="0">
      <text>
        <r>
          <rPr>
            <b/>
            <sz val="9"/>
            <color indexed="81"/>
            <rFont val="Calibri"/>
            <family val="2"/>
          </rPr>
          <t>Zie je belastingaangifte over het voorgaande belastingjaar</t>
        </r>
      </text>
    </comment>
    <comment ref="B5" authorId="0">
      <text>
        <r>
          <rPr>
            <b/>
            <sz val="9"/>
            <color indexed="81"/>
            <rFont val="Calibri"/>
            <family val="2"/>
          </rPr>
          <t>Alleen voor IB-ondernemers. Dit is je omzet (excl. BTW)  min jouw bedrijfskosten (zoals kantoorkosten (incl. telefoon, internet, computer, etc.), verkoopkosten (incl. advertentie-, representatie- en verteerkosten), auto (brandstof, onderhoud en afschrijving), boekhouding en accountant, verzekeringskosten (let op: geen AOV), rentelasten (en ev. -baten) en  overige zakelijke kosten)</t>
        </r>
      </text>
    </comment>
    <comment ref="B6" authorId="0">
      <text>
        <r>
          <rPr>
            <b/>
            <sz val="9"/>
            <color indexed="81"/>
            <rFont val="Calibri"/>
            <family val="2"/>
          </rPr>
          <t>Zie je belastingaangifte over het voorgaande belastingjaar</t>
        </r>
      </text>
    </comment>
    <comment ref="B13" authorId="0">
      <text>
        <r>
          <rPr>
            <b/>
            <sz val="9"/>
            <color indexed="81"/>
            <rFont val="Calibri"/>
            <family val="2"/>
          </rPr>
          <t xml:space="preserve">Indien van toepassing indien je in het voorgaande belastingjaar in loondienst was én je werkgever een pensioenregeling biedt waaraan je  hebt deelgenomen.
De Factor A kun je vinden op je Uniform Pensioen Overzicht, welke je jaarlijks toegestuurd krijgt door jouw pensioenuitvoerder. 
</t>
        </r>
      </text>
    </comment>
    <comment ref="B16" authorId="0">
      <text>
        <r>
          <rPr>
            <b/>
            <sz val="9"/>
            <color indexed="81"/>
            <rFont val="Calibri"/>
            <family val="2"/>
          </rPr>
          <t xml:space="preserve">Alleen voor IB-ondernemers die een fiscale oudedagreserve op de balans van hun eenmanszaak of vof aanhouden. </t>
        </r>
      </text>
    </comment>
    <comment ref="B17" authorId="0">
      <text>
        <r>
          <rPr>
            <b/>
            <sz val="9"/>
            <color indexed="81"/>
            <rFont val="Calibri"/>
            <family val="2"/>
          </rPr>
          <t xml:space="preserve">Alleen voor IB-ondernemers die een fiscale oudedagreserve op de balans van hun eenmanszaak of vof aanhouden. 
De toename van je oudedagreserve (extra reservering die je denkt te gaan maken of hebt gemaakt in het betreffende belastingjaar) graag invoeren als een </t>
        </r>
        <r>
          <rPr>
            <b/>
            <u/>
            <sz val="9"/>
            <color indexed="81"/>
            <rFont val="Calibri"/>
          </rPr>
          <t>positief</t>
        </r>
        <r>
          <rPr>
            <b/>
            <sz val="9"/>
            <color indexed="81"/>
            <rFont val="Calibri"/>
            <family val="2"/>
          </rPr>
          <t xml:space="preserve"> getal.</t>
        </r>
      </text>
    </comment>
    <comment ref="B18"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Als je dit bedrag afstort bij BrightPensioen, hoef je geen inkomstenbelasting over deze vrijgevallen reserve te betalen.
Let op: vul hier alleen de afname van de FOR in welke </t>
        </r>
        <r>
          <rPr>
            <b/>
            <u/>
            <sz val="10"/>
            <color indexed="81"/>
            <rFont val="Calibri"/>
          </rPr>
          <t>niet</t>
        </r>
        <r>
          <rPr>
            <b/>
            <sz val="10"/>
            <color indexed="81"/>
            <rFont val="Calibri"/>
          </rPr>
          <t xml:space="preserve"> is afgestort naar een lijfrente. </t>
        </r>
      </text>
    </comment>
    <comment ref="B19" authorId="0">
      <text>
        <r>
          <rPr>
            <b/>
            <sz val="10"/>
            <color indexed="81"/>
            <rFont val="Calibri"/>
          </rPr>
          <t xml:space="preserve">Alleen voor IB-ondernemers die een fiscale oudedagreserve op de balans van hun eenmanszaak of vof aanhouden. 
Als je een deel (of je gehele) FOR reservering laat vrijvallen zijn er twee mogelijkheden:
&gt; Omzetten naar een lijfrente: Als je dit bedrag afstort bij BrightPensioen, hoef je geen inkomstenbelasting over deze vrijgevallen reserve te betalen. Als je het bedrag dat je laat vrijvallen, afstort naar een lijfrente vóór 1 juli van het erop volgende belastingjaar, dan wordt deze gezien als een lijfrente storting in hetzelfde belastingjaar als waarin je de FOR hebt laten vrijvallen. Hierdoor telt de hoogte van de FOR niet mee voor op 1 januari van het hierop volgende belastingjaar als box 3 vermogen. 
&gt; Stort je dit geld niet af naar een lijfrente, dan heft de belastingdienst hier progressief inkomsten belasting over in box 1. Je kunt, in het laatste geval, de betaalde inkomstenbelasting over vrijgevallen FOR in latere jaren weer opnieuw aftrekken via de reserveringsruimte. Let wel op dat deze gemaximeerd is en het dus meerdere jaren kan duren voor je het volledige belastingvoordeel weer terug ontvangen hebt.
</t>
        </r>
        <r>
          <rPr>
            <b/>
            <sz val="10"/>
            <color rgb="FFFF0000"/>
            <rFont val="Calibri"/>
          </rPr>
          <t xml:space="preserve">LET OP: de belastingdienst rekent op haar website:  (http://www.belastingdienst.nl/rekenhulpen/lijfrentepremie/) met een andere formule dan de formule die bij wet is vastgesteld (wet IB 2001, artikel 3.127, lid 3 ). Hierdoor bestaat er een afwijking tussen de uitkomst van de rekentool en de uitkomst op de webiste van de Belastingdienst. Indien je  gebruik maakt van de FOR raden we je aan ook om op de website van de belastingdienst je jaar- en reserveringsruimte uit te rekenen en bij je belastinginspecteur vooraf goedkeuring aan te vragen op het te storten bedrag indien deze hoger uitvalt dan het bedrag dat via de tool van de Belastingdienst beschikbaar is.  </t>
        </r>
      </text>
    </comment>
  </commentList>
</comments>
</file>

<file path=xl/sharedStrings.xml><?xml version="1.0" encoding="utf-8"?>
<sst xmlns="http://schemas.openxmlformats.org/spreadsheetml/2006/main" count="371" uniqueCount="49">
  <si>
    <t>Percentage</t>
  </si>
  <si>
    <t>Franchise</t>
  </si>
  <si>
    <t>Jaarruimte</t>
  </si>
  <si>
    <t>Maximaal</t>
  </si>
  <si>
    <t>maximaal</t>
  </si>
  <si>
    <t>waarvan gebruikte reserveringsruimte:</t>
  </si>
  <si>
    <t>waarvan gebruikte jaarruimte</t>
  </si>
  <si>
    <t>Ongebruikte jaarruimtes afgelopen 7 jaren</t>
  </si>
  <si>
    <t>Belasting-jaar</t>
  </si>
  <si>
    <t>Premie-grondslag</t>
  </si>
  <si>
    <t>AOW franchise</t>
  </si>
  <si>
    <t>Jaarruimte %</t>
  </si>
  <si>
    <t>Factor A multiple</t>
  </si>
  <si>
    <t>Reserveringsruimte</t>
  </si>
  <si>
    <t>Maximale</t>
  </si>
  <si>
    <t>Jaarruimte (% premie-grondslag)</t>
  </si>
  <si>
    <t>Gebruikte gegevens</t>
  </si>
  <si>
    <t>Multiple factor A</t>
  </si>
  <si>
    <t>Vanaf leeftijd hoger reserveringsruimte</t>
  </si>
  <si>
    <t>jaar</t>
  </si>
  <si>
    <t>maanden</t>
  </si>
  <si>
    <t>jaren</t>
  </si>
  <si>
    <t>Hogere reserveringsruimte?</t>
  </si>
  <si>
    <t>en eerder</t>
  </si>
  <si>
    <t>FOR %</t>
  </si>
  <si>
    <t>Max. FOR</t>
  </si>
  <si>
    <t>Dotatie</t>
  </si>
  <si>
    <t>Fiscale Oudedagreserve</t>
  </si>
  <si>
    <t xml:space="preserve">Let op: maximaal </t>
  </si>
  <si>
    <t>voorgaande jaar</t>
  </si>
  <si>
    <t>Jaarruimte en Reserveringsruimte voor Belastingjaar</t>
  </si>
  <si>
    <t>Ongebruikte jaarruimtes over voor de komende jaren:</t>
  </si>
  <si>
    <t>Leeftijd begin jaar:</t>
  </si>
  <si>
    <t>AOW leeftijd:</t>
  </si>
  <si>
    <t>Jaarruimte (mogelijk na AOW)?</t>
  </si>
  <si>
    <t>inkomensgrens voor max. aftrekbaarheid</t>
  </si>
  <si>
    <t>10 jaar voor de AOW leeftijd</t>
  </si>
  <si>
    <t>Zie: https://brightpensioen.nl/disclaimer/</t>
  </si>
  <si>
    <t>Daarom kiezen onze deelnemers voor BrightPensioen:</t>
  </si>
  <si>
    <t>Netto pensioen staffels</t>
  </si>
  <si>
    <t>tot:</t>
  </si>
  <si>
    <t>Max. pensioengevend</t>
  </si>
  <si>
    <t>inkomen</t>
  </si>
  <si>
    <t>Geboortedatum</t>
  </si>
  <si>
    <t>reserveringsruimte</t>
  </si>
  <si>
    <t>reservering 55/56+</t>
  </si>
  <si>
    <t>reservering 55/56-</t>
  </si>
  <si>
    <t>versie 2017_v04</t>
  </si>
  <si>
    <t xml:space="preserve">=&gt; Roze velden kan je volgend jaar overnemen bij jaarruimte berekening over 2018 in de cellen G32-M32 van de tab " 2018_KORT" </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</si>
</sst>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quot;€&quot;#,##0_-;[Red]&quot;€&quot;#,##0\-"/>
    <numFmt numFmtId="165" formatCode="_-&quot;€&quot;* #,##0.00_-;_-&quot;€&quot;* #,##0.00\-;_-&quot;€&quot;* &quot;-&quot;??_-;_-@_-"/>
    <numFmt numFmtId="166" formatCode="_-* #,##0.00_-;_-* #,##0.00\-;_-* &quot;-&quot;??_-;_-@_-"/>
    <numFmt numFmtId="167" formatCode="_ &quot;€&quot;\ * #,##0.00_ ;_ &quot;€&quot;\ * \-#,##0.00_ ;_ &quot;€&quot;\ * &quot;-&quot;??_ ;_ @_ "/>
    <numFmt numFmtId="168" formatCode="_-&quot;€&quot;* #,##0_-;_-&quot;€&quot;* #,##0\-;_-&quot;€&quot;* &quot;-&quot;??_-;_-@_-"/>
    <numFmt numFmtId="169" formatCode="0.0%"/>
    <numFmt numFmtId="170" formatCode="_-* #,##0.0_-;_-* #,##0.0\-;_-* &quot;-&quot;??_-;_-@_-"/>
    <numFmt numFmtId="171" formatCode="dd\-mm\-yyyy"/>
    <numFmt numFmtId="172" formatCode="_-[$€-2]\ * #,##0_-;_-[$€-2]\ * #,##0\-;_-[$€-2]\ * &quot;-&quot;??_-;_-@_-"/>
    <numFmt numFmtId="173" formatCode="_-* #,##0_-;_-* #,##0\-;_-* &quot;-&quot;??_-;_-@_-"/>
    <numFmt numFmtId="174" formatCode="&quot;Ja&quot;;;&quot;Nee&quot;"/>
    <numFmt numFmtId="175" formatCode="_-* #,##0.0000_-;_-* #,##0.0000\-;_-* &quot;-&quot;??_-;_-@_-"/>
  </numFmts>
  <fonts count="37" x14ac:knownFonts="1">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4"/>
      <name val="Trebuchet MS"/>
    </font>
    <font>
      <b/>
      <sz val="14"/>
      <name val="Trebuchet MS"/>
    </font>
    <font>
      <b/>
      <u val="singleAccounting"/>
      <sz val="14"/>
      <name val="Trebuchet MS"/>
    </font>
    <font>
      <sz val="14"/>
      <color theme="1"/>
      <name val="Trebuchet MS"/>
    </font>
    <font>
      <sz val="14"/>
      <color theme="6"/>
      <name val="Trebuchet MS"/>
    </font>
    <font>
      <u/>
      <sz val="14"/>
      <color theme="7"/>
      <name val="Trebuchet MS"/>
    </font>
    <font>
      <sz val="14"/>
      <color theme="1" tint="0.499984740745262"/>
      <name val="Trebuchet MS"/>
    </font>
    <font>
      <sz val="14"/>
      <color theme="0"/>
      <name val="Trebuchet MS"/>
    </font>
    <font>
      <b/>
      <sz val="14"/>
      <color theme="5"/>
      <name val="Trebuchet MS"/>
    </font>
    <font>
      <b/>
      <sz val="14"/>
      <color theme="7"/>
      <name val="Trebuchet MS"/>
    </font>
    <font>
      <i/>
      <sz val="14"/>
      <name val="Trebuchet MS"/>
    </font>
    <font>
      <i/>
      <u/>
      <sz val="14"/>
      <color theme="6"/>
      <name val="Trebuchet MS"/>
    </font>
    <font>
      <sz val="12"/>
      <color theme="1"/>
      <name val="Trebuchet MS"/>
    </font>
    <font>
      <b/>
      <sz val="9"/>
      <color indexed="81"/>
      <name val="Calibri"/>
      <family val="2"/>
    </font>
    <font>
      <b/>
      <sz val="14"/>
      <color theme="0" tint="-0.499984740745262"/>
      <name val="Trebuchet MS"/>
    </font>
    <font>
      <sz val="14"/>
      <color theme="0" tint="-0.499984740745262"/>
      <name val="Trebuchet MS"/>
    </font>
    <font>
      <b/>
      <u/>
      <sz val="9"/>
      <color indexed="81"/>
      <name val="Calibri"/>
    </font>
    <font>
      <sz val="14"/>
      <color theme="7"/>
      <name val="Trebuchet MS"/>
    </font>
    <font>
      <sz val="14"/>
      <color rgb="FF660066"/>
      <name val="Trebuchet MS"/>
    </font>
    <font>
      <sz val="12"/>
      <color rgb="FF000000"/>
      <name val="Calibri"/>
      <family val="2"/>
      <scheme val="minor"/>
    </font>
    <font>
      <b/>
      <sz val="10"/>
      <color indexed="81"/>
      <name val="Calibri"/>
    </font>
    <font>
      <b/>
      <sz val="10"/>
      <color rgb="FFFF0000"/>
      <name val="Calibri"/>
    </font>
    <font>
      <u/>
      <sz val="14"/>
      <color theme="10"/>
      <name val="Trebuchet MS"/>
    </font>
    <font>
      <b/>
      <u/>
      <sz val="10"/>
      <color indexed="81"/>
      <name val="Calibri"/>
    </font>
    <font>
      <sz val="16"/>
      <name val="Trebuchet MS"/>
    </font>
    <font>
      <b/>
      <sz val="14"/>
      <color theme="6"/>
      <name val="Trebuchet MS"/>
    </font>
    <font>
      <u/>
      <sz val="14"/>
      <color theme="0"/>
      <name val="Trebuchet MS"/>
    </font>
    <font>
      <b/>
      <sz val="14"/>
      <color rgb="FF101B26"/>
      <name val="Trebuchet MS"/>
    </font>
    <font>
      <sz val="12"/>
      <name val="Calibri"/>
      <family val="2"/>
      <scheme val="minor"/>
    </font>
  </fonts>
  <fills count="8">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9"/>
        <bgColor indexed="64"/>
      </patternFill>
    </fill>
    <fill>
      <patternFill patternType="solid">
        <fgColor rgb="FFFFFFFF"/>
        <bgColor rgb="FF000000"/>
      </patternFill>
    </fill>
    <fill>
      <patternFill patternType="solid">
        <fgColor rgb="FFFFFF00"/>
        <bgColor indexed="64"/>
      </patternFill>
    </fill>
    <fill>
      <patternFill patternType="solid">
        <fgColor theme="7" tint="0.79998168889431442"/>
        <bgColor indexed="64"/>
      </patternFill>
    </fill>
  </fills>
  <borders count="6">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thin">
        <color auto="1"/>
      </bottom>
      <diagonal/>
    </border>
    <border>
      <left style="thick">
        <color theme="0"/>
      </left>
      <right/>
      <top/>
      <bottom style="thin">
        <color auto="1"/>
      </bottom>
      <diagonal/>
    </border>
  </borders>
  <cellStyleXfs count="262">
    <xf numFmtId="0" fontId="0" fillId="0" borderId="0"/>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cellStyleXfs>
  <cellXfs count="148">
    <xf numFmtId="0" fontId="0" fillId="0" borderId="0" xfId="0"/>
    <xf numFmtId="0" fontId="4" fillId="2" borderId="0" xfId="0" applyFont="1" applyFill="1"/>
    <xf numFmtId="0" fontId="0" fillId="2" borderId="0" xfId="0" applyFill="1"/>
    <xf numFmtId="0" fontId="0" fillId="2" borderId="0" xfId="0" applyFill="1" applyBorder="1"/>
    <xf numFmtId="164" fontId="0" fillId="2" borderId="0" xfId="0" applyNumberFormat="1" applyFill="1"/>
    <xf numFmtId="10" fontId="0" fillId="2" borderId="0" xfId="0" applyNumberFormat="1" applyFill="1" applyBorder="1"/>
    <xf numFmtId="0" fontId="3" fillId="2" borderId="0" xfId="0" applyFont="1" applyFill="1" applyBorder="1" applyAlignment="1">
      <alignment horizontal="right" vertical="top" wrapText="1"/>
    </xf>
    <xf numFmtId="0" fontId="3" fillId="2" borderId="0" xfId="0" applyFont="1" applyFill="1" applyAlignment="1">
      <alignment horizontal="right" vertical="top" wrapText="1"/>
    </xf>
    <xf numFmtId="0" fontId="3" fillId="2" borderId="0" xfId="0" applyFont="1" applyFill="1" applyBorder="1" applyAlignment="1">
      <alignment horizontal="right" vertical="top"/>
    </xf>
    <xf numFmtId="0" fontId="3" fillId="2" borderId="0" xfId="0" applyFont="1" applyFill="1" applyAlignment="1">
      <alignment horizontal="right" vertical="top"/>
    </xf>
    <xf numFmtId="168" fontId="0" fillId="2" borderId="0" xfId="2" applyNumberFormat="1" applyFont="1" applyFill="1"/>
    <xf numFmtId="0" fontId="8" fillId="2" borderId="0" xfId="0" applyFont="1" applyFill="1" applyProtection="1"/>
    <xf numFmtId="0" fontId="8" fillId="2" borderId="0" xfId="0" applyFont="1" applyFill="1" applyAlignment="1" applyProtection="1">
      <alignment horizontal="right"/>
    </xf>
    <xf numFmtId="0" fontId="8" fillId="2" borderId="0" xfId="0" applyFont="1" applyFill="1" applyProtection="1">
      <protection locked="0"/>
    </xf>
    <xf numFmtId="0" fontId="10" fillId="2" borderId="0" xfId="0" applyFont="1" applyFill="1" applyAlignment="1" applyProtection="1">
      <alignment horizontal="center"/>
    </xf>
    <xf numFmtId="0" fontId="9" fillId="2" borderId="0" xfId="0" applyFont="1" applyFill="1" applyAlignment="1" applyProtection="1">
      <alignment horizontal="left"/>
      <protection hidden="1"/>
    </xf>
    <xf numFmtId="0" fontId="8" fillId="2" borderId="0" xfId="0" applyFont="1" applyFill="1" applyAlignment="1" applyProtection="1">
      <alignment horizontal="right"/>
      <protection hidden="1"/>
    </xf>
    <xf numFmtId="0" fontId="11" fillId="2" borderId="0" xfId="0" applyFont="1" applyFill="1" applyProtection="1"/>
    <xf numFmtId="168" fontId="12" fillId="3" borderId="0" xfId="2" applyNumberFormat="1" applyFont="1" applyFill="1" applyBorder="1" applyProtection="1">
      <protection locked="0"/>
    </xf>
    <xf numFmtId="0" fontId="12" fillId="2" borderId="0" xfId="0" applyFont="1" applyFill="1" applyProtection="1"/>
    <xf numFmtId="0" fontId="15" fillId="2" borderId="0" xfId="0" applyFont="1" applyFill="1" applyAlignment="1" applyProtection="1">
      <alignment horizontal="center"/>
      <protection hidden="1"/>
    </xf>
    <xf numFmtId="168" fontId="8" fillId="2" borderId="0" xfId="2" applyNumberFormat="1" applyFont="1" applyFill="1" applyProtection="1">
      <protection hidden="1"/>
    </xf>
    <xf numFmtId="168" fontId="8" fillId="2" borderId="0" xfId="2" applyNumberFormat="1" applyFont="1" applyFill="1" applyAlignment="1" applyProtection="1">
      <alignment horizontal="right"/>
      <protection hidden="1"/>
    </xf>
    <xf numFmtId="169" fontId="8" fillId="2" borderId="0" xfId="3" applyNumberFormat="1" applyFont="1" applyFill="1" applyAlignment="1" applyProtection="1">
      <alignment horizontal="right"/>
      <protection hidden="1"/>
    </xf>
    <xf numFmtId="170" fontId="8" fillId="2" borderId="0" xfId="1" applyNumberFormat="1" applyFont="1" applyFill="1" applyAlignment="1" applyProtection="1">
      <alignment horizontal="right"/>
      <protection hidden="1"/>
    </xf>
    <xf numFmtId="168" fontId="8" fillId="2" borderId="0" xfId="2" applyNumberFormat="1" applyFont="1" applyFill="1" applyProtection="1"/>
    <xf numFmtId="169" fontId="8" fillId="2" borderId="0" xfId="3" applyNumberFormat="1" applyFont="1" applyFill="1" applyProtection="1">
      <protection hidden="1"/>
    </xf>
    <xf numFmtId="168" fontId="12" fillId="3" borderId="0" xfId="2" applyNumberFormat="1" applyFont="1" applyFill="1" applyProtection="1">
      <protection locked="0"/>
    </xf>
    <xf numFmtId="0" fontId="8" fillId="2" borderId="0" xfId="0" applyFont="1" applyFill="1" applyProtection="1">
      <protection hidden="1"/>
    </xf>
    <xf numFmtId="0" fontId="16" fillId="2" borderId="2" xfId="0" applyFont="1" applyFill="1" applyBorder="1" applyProtection="1"/>
    <xf numFmtId="0" fontId="9" fillId="2" borderId="0" xfId="0" applyFont="1" applyFill="1" applyBorder="1" applyProtection="1"/>
    <xf numFmtId="168" fontId="9" fillId="2" borderId="0" xfId="2" applyNumberFormat="1" applyFont="1" applyFill="1" applyBorder="1" applyProtection="1"/>
    <xf numFmtId="0" fontId="17" fillId="2" borderId="2" xfId="0" applyFont="1" applyFill="1" applyBorder="1" applyProtection="1"/>
    <xf numFmtId="168" fontId="17" fillId="2" borderId="3" xfId="2" applyNumberFormat="1" applyFont="1" applyFill="1" applyBorder="1" applyProtection="1"/>
    <xf numFmtId="168" fontId="8" fillId="2" borderId="0" xfId="0" applyNumberFormat="1" applyFont="1" applyFill="1" applyProtection="1"/>
    <xf numFmtId="168" fontId="8" fillId="2" borderId="4" xfId="0" applyNumberFormat="1" applyFont="1" applyFill="1" applyBorder="1" applyProtection="1"/>
    <xf numFmtId="0" fontId="16" fillId="2" borderId="0" xfId="0" applyFont="1" applyFill="1" applyProtection="1"/>
    <xf numFmtId="168" fontId="16" fillId="2" borderId="0" xfId="0" applyNumberFormat="1" applyFont="1" applyFill="1" applyProtection="1"/>
    <xf numFmtId="168" fontId="15" fillId="2" borderId="0" xfId="0" applyNumberFormat="1" applyFont="1" applyFill="1" applyProtection="1">
      <protection locked="0"/>
    </xf>
    <xf numFmtId="168" fontId="8" fillId="2" borderId="0" xfId="0" applyNumberFormat="1" applyFont="1" applyFill="1" applyBorder="1" applyProtection="1"/>
    <xf numFmtId="0" fontId="8" fillId="2" borderId="0" xfId="0" applyFont="1" applyFill="1" applyAlignment="1" applyProtection="1">
      <alignment horizontal="right"/>
      <protection locked="0"/>
    </xf>
    <xf numFmtId="168" fontId="8" fillId="2" borderId="0" xfId="0" applyNumberFormat="1" applyFont="1" applyFill="1" applyBorder="1" applyProtection="1">
      <protection locked="0"/>
    </xf>
    <xf numFmtId="0" fontId="19" fillId="0" borderId="0" xfId="96" applyFont="1" applyFill="1" applyProtection="1">
      <protection locked="0"/>
    </xf>
    <xf numFmtId="168" fontId="8" fillId="2" borderId="4" xfId="2" applyNumberFormat="1" applyFont="1" applyFill="1" applyBorder="1" applyProtection="1"/>
    <xf numFmtId="168" fontId="16" fillId="2" borderId="0" xfId="2" applyNumberFormat="1" applyFont="1" applyFill="1" applyProtection="1"/>
    <xf numFmtId="168" fontId="8" fillId="2" borderId="0" xfId="2" applyNumberFormat="1" applyFont="1" applyFill="1" applyBorder="1" applyProtection="1"/>
    <xf numFmtId="168" fontId="8" fillId="2" borderId="0" xfId="2" applyNumberFormat="1" applyFont="1" applyFill="1" applyBorder="1" applyProtection="1">
      <protection locked="0"/>
    </xf>
    <xf numFmtId="168" fontId="8" fillId="2" borderId="0" xfId="2" applyNumberFormat="1" applyFont="1" applyFill="1" applyProtection="1">
      <protection locked="0"/>
    </xf>
    <xf numFmtId="0" fontId="0" fillId="2" borderId="0" xfId="0" applyFill="1" applyAlignment="1">
      <alignment horizontal="right"/>
    </xf>
    <xf numFmtId="171" fontId="12" fillId="3" borderId="0" xfId="0" applyNumberFormat="1" applyFont="1" applyFill="1" applyBorder="1" applyAlignment="1" applyProtection="1">
      <alignment horizontal="center"/>
      <protection locked="0"/>
    </xf>
    <xf numFmtId="0" fontId="9" fillId="2" borderId="4" xfId="0" applyFont="1" applyFill="1" applyBorder="1" applyAlignment="1" applyProtection="1">
      <alignment horizontal="right"/>
    </xf>
    <xf numFmtId="169" fontId="0" fillId="2" borderId="0" xfId="0" applyNumberFormat="1" applyFill="1"/>
    <xf numFmtId="172" fontId="0" fillId="2" borderId="0" xfId="2" applyNumberFormat="1" applyFont="1" applyFill="1" applyAlignment="1">
      <alignment horizontal="right"/>
    </xf>
    <xf numFmtId="0" fontId="15" fillId="2" borderId="0" xfId="0" applyFont="1" applyFill="1" applyProtection="1">
      <protection locked="0"/>
    </xf>
    <xf numFmtId="0" fontId="15" fillId="2" borderId="0" xfId="0" applyFont="1" applyFill="1" applyProtection="1"/>
    <xf numFmtId="168" fontId="8" fillId="2" borderId="0" xfId="0" applyNumberFormat="1" applyFont="1" applyFill="1" applyProtection="1">
      <protection hidden="1"/>
    </xf>
    <xf numFmtId="0" fontId="9" fillId="2" borderId="0" xfId="0" applyFont="1" applyFill="1" applyProtection="1">
      <protection hidden="1"/>
    </xf>
    <xf numFmtId="0" fontId="16" fillId="2" borderId="0" xfId="0" applyFont="1" applyFill="1" applyAlignment="1" applyProtection="1">
      <alignment horizontal="right"/>
      <protection hidden="1"/>
    </xf>
    <xf numFmtId="0" fontId="11" fillId="2" borderId="0" xfId="0" applyFont="1" applyFill="1" applyProtection="1">
      <protection hidden="1"/>
    </xf>
    <xf numFmtId="0" fontId="14" fillId="2" borderId="0" xfId="0" applyFont="1" applyFill="1" applyProtection="1">
      <protection hidden="1"/>
    </xf>
    <xf numFmtId="0" fontId="16" fillId="2" borderId="1" xfId="0" applyFont="1" applyFill="1" applyBorder="1" applyProtection="1">
      <protection hidden="1"/>
    </xf>
    <xf numFmtId="0" fontId="9" fillId="2" borderId="0" xfId="0" applyFont="1" applyFill="1" applyBorder="1" applyProtection="1">
      <protection hidden="1"/>
    </xf>
    <xf numFmtId="0" fontId="17" fillId="2" borderId="1" xfId="0" applyFont="1" applyFill="1" applyBorder="1" applyProtection="1">
      <protection hidden="1"/>
    </xf>
    <xf numFmtId="0" fontId="18" fillId="2" borderId="0" xfId="0" applyFont="1" applyFill="1" applyAlignment="1" applyProtection="1">
      <alignment horizontal="left" indent="1"/>
      <protection hidden="1"/>
    </xf>
    <xf numFmtId="0" fontId="22" fillId="2" borderId="0" xfId="0" applyFont="1" applyFill="1" applyProtection="1">
      <protection hidden="1"/>
    </xf>
    <xf numFmtId="0" fontId="23" fillId="2" borderId="0" xfId="0" applyFont="1" applyFill="1" applyProtection="1">
      <protection hidden="1"/>
    </xf>
    <xf numFmtId="0" fontId="23" fillId="2" borderId="0" xfId="0" applyFont="1" applyFill="1" applyAlignment="1" applyProtection="1">
      <alignment horizontal="right"/>
      <protection hidden="1"/>
    </xf>
    <xf numFmtId="0" fontId="23" fillId="2" borderId="0" xfId="0" applyFont="1" applyFill="1" applyProtection="1"/>
    <xf numFmtId="168" fontId="23" fillId="2" borderId="0" xfId="0" applyNumberFormat="1" applyFont="1" applyFill="1" applyBorder="1" applyProtection="1"/>
    <xf numFmtId="168" fontId="23" fillId="2" borderId="4" xfId="0" applyNumberFormat="1" applyFont="1" applyFill="1" applyBorder="1" applyProtection="1"/>
    <xf numFmtId="0" fontId="22" fillId="2" borderId="0" xfId="0" applyFont="1" applyFill="1" applyAlignment="1" applyProtection="1">
      <alignment horizontal="right"/>
      <protection hidden="1"/>
    </xf>
    <xf numFmtId="0" fontId="22" fillId="2" borderId="0" xfId="0" applyFont="1" applyFill="1" applyProtection="1"/>
    <xf numFmtId="168" fontId="22" fillId="2" borderId="0" xfId="0" applyNumberFormat="1" applyFont="1" applyFill="1" applyBorder="1" applyProtection="1"/>
    <xf numFmtId="168" fontId="23" fillId="2" borderId="0" xfId="2" applyNumberFormat="1" applyFont="1" applyFill="1" applyBorder="1" applyProtection="1"/>
    <xf numFmtId="0" fontId="25" fillId="2" borderId="0" xfId="0" applyFont="1" applyFill="1" applyAlignment="1" applyProtection="1">
      <alignment horizontal="right"/>
    </xf>
    <xf numFmtId="168" fontId="25" fillId="2" borderId="0" xfId="0" applyNumberFormat="1" applyFont="1" applyFill="1" applyAlignment="1" applyProtection="1">
      <alignment horizontal="left"/>
    </xf>
    <xf numFmtId="168" fontId="16" fillId="2" borderId="3" xfId="2" applyNumberFormat="1" applyFont="1" applyFill="1" applyBorder="1" applyProtection="1">
      <protection hidden="1"/>
    </xf>
    <xf numFmtId="168" fontId="25" fillId="2" borderId="0" xfId="0" applyNumberFormat="1" applyFont="1" applyFill="1" applyAlignment="1" applyProtection="1">
      <alignment horizontal="left"/>
      <protection hidden="1"/>
    </xf>
    <xf numFmtId="0" fontId="26" fillId="2" borderId="0" xfId="0" applyFont="1" applyFill="1" applyProtection="1">
      <protection locked="0"/>
    </xf>
    <xf numFmtId="0" fontId="26" fillId="2" borderId="4" xfId="0" applyFont="1" applyFill="1" applyBorder="1" applyProtection="1">
      <protection locked="0"/>
    </xf>
    <xf numFmtId="169" fontId="26" fillId="2" borderId="0" xfId="3" applyNumberFormat="1" applyFont="1" applyFill="1" applyAlignment="1" applyProtection="1">
      <alignment horizontal="right"/>
      <protection hidden="1"/>
    </xf>
    <xf numFmtId="168" fontId="26" fillId="2" borderId="0" xfId="2" applyNumberFormat="1" applyFont="1" applyFill="1" applyAlignment="1" applyProtection="1">
      <alignment horizontal="right"/>
      <protection hidden="1"/>
    </xf>
    <xf numFmtId="173" fontId="8" fillId="2" borderId="0" xfId="1" applyNumberFormat="1" applyFont="1" applyFill="1" applyAlignment="1" applyProtection="1">
      <alignment horizontal="right"/>
    </xf>
    <xf numFmtId="174" fontId="8" fillId="2" borderId="0" xfId="0" applyNumberFormat="1" applyFont="1" applyFill="1" applyAlignment="1" applyProtection="1">
      <alignment horizontal="right"/>
    </xf>
    <xf numFmtId="174" fontId="12" fillId="3" borderId="0" xfId="2" applyNumberFormat="1" applyFont="1" applyFill="1" applyAlignment="1" applyProtection="1">
      <alignment horizontal="center"/>
      <protection locked="0"/>
    </xf>
    <xf numFmtId="168" fontId="0" fillId="2" borderId="0" xfId="0" applyNumberFormat="1" applyFill="1"/>
    <xf numFmtId="168" fontId="8" fillId="2" borderId="0" xfId="0" applyNumberFormat="1" applyFont="1" applyFill="1" applyAlignment="1" applyProtection="1">
      <alignment horizontal="right"/>
      <protection hidden="1"/>
    </xf>
    <xf numFmtId="175" fontId="8" fillId="2" borderId="0" xfId="1" applyNumberFormat="1" applyFont="1" applyFill="1" applyProtection="1">
      <protection locked="0"/>
    </xf>
    <xf numFmtId="10" fontId="8" fillId="2" borderId="0" xfId="0" applyNumberFormat="1" applyFont="1" applyFill="1" applyProtection="1">
      <protection locked="0"/>
    </xf>
    <xf numFmtId="166" fontId="8" fillId="2" borderId="0" xfId="1" applyFont="1" applyFill="1" applyAlignment="1" applyProtection="1">
      <alignment horizontal="right"/>
    </xf>
    <xf numFmtId="0" fontId="0" fillId="4" borderId="0" xfId="0" applyFill="1" applyBorder="1"/>
    <xf numFmtId="168" fontId="0" fillId="4" borderId="0" xfId="2" applyNumberFormat="1" applyFont="1" applyFill="1"/>
    <xf numFmtId="10" fontId="0" fillId="4" borderId="0" xfId="0" applyNumberFormat="1" applyFill="1" applyBorder="1"/>
    <xf numFmtId="0" fontId="0" fillId="4" borderId="0" xfId="0" applyFill="1"/>
    <xf numFmtId="172" fontId="0" fillId="4" borderId="0" xfId="2" applyNumberFormat="1" applyFont="1" applyFill="1" applyAlignment="1">
      <alignment horizontal="right"/>
    </xf>
    <xf numFmtId="165" fontId="0" fillId="2" borderId="0" xfId="0" applyNumberFormat="1" applyFill="1"/>
    <xf numFmtId="0" fontId="27" fillId="5" borderId="0" xfId="0" applyFont="1" applyFill="1"/>
    <xf numFmtId="0" fontId="0" fillId="0" borderId="0" xfId="0" applyFill="1" applyBorder="1"/>
    <xf numFmtId="168" fontId="0" fillId="0" borderId="0" xfId="2" applyNumberFormat="1" applyFont="1" applyFill="1"/>
    <xf numFmtId="10" fontId="0" fillId="0" borderId="0" xfId="0" applyNumberFormat="1" applyFill="1" applyBorder="1"/>
    <xf numFmtId="0" fontId="0" fillId="0" borderId="0" xfId="0" applyFill="1"/>
    <xf numFmtId="169" fontId="0" fillId="0" borderId="0" xfId="0" applyNumberFormat="1" applyFill="1"/>
    <xf numFmtId="172" fontId="0" fillId="0" borderId="0" xfId="2" applyNumberFormat="1" applyFont="1" applyFill="1" applyAlignment="1">
      <alignment horizontal="right"/>
    </xf>
    <xf numFmtId="0" fontId="13" fillId="2" borderId="0" xfId="96" applyFont="1" applyFill="1" applyProtection="1">
      <protection locked="0"/>
    </xf>
    <xf numFmtId="0" fontId="14" fillId="2" borderId="0" xfId="0" applyFont="1" applyFill="1" applyProtection="1">
      <protection locked="0"/>
    </xf>
    <xf numFmtId="0" fontId="25" fillId="2" borderId="0" xfId="0" applyFont="1" applyFill="1" applyProtection="1">
      <protection locked="0"/>
    </xf>
    <xf numFmtId="0" fontId="17" fillId="2" borderId="0" xfId="0" applyFont="1" applyFill="1" applyProtection="1">
      <protection locked="0"/>
    </xf>
    <xf numFmtId="0" fontId="9" fillId="2" borderId="0" xfId="0" applyFont="1" applyFill="1" applyProtection="1">
      <protection locked="0"/>
    </xf>
    <xf numFmtId="0" fontId="20" fillId="0" borderId="0" xfId="0" applyFont="1" applyProtection="1">
      <protection locked="0"/>
    </xf>
    <xf numFmtId="168" fontId="12" fillId="3" borderId="0" xfId="204" applyNumberFormat="1" applyFont="1" applyFill="1" applyBorder="1" applyProtection="1">
      <protection locked="0"/>
    </xf>
    <xf numFmtId="168" fontId="8" fillId="2" borderId="0" xfId="204" applyNumberFormat="1" applyFont="1" applyFill="1" applyProtection="1">
      <protection hidden="1"/>
    </xf>
    <xf numFmtId="168" fontId="8" fillId="2" borderId="0" xfId="204" applyNumberFormat="1" applyFont="1" applyFill="1" applyProtection="1"/>
    <xf numFmtId="169" fontId="8" fillId="2" borderId="0" xfId="205" applyNumberFormat="1" applyFont="1" applyFill="1" applyProtection="1">
      <protection hidden="1"/>
    </xf>
    <xf numFmtId="168" fontId="12" fillId="3" borderId="0" xfId="204" applyNumberFormat="1" applyFont="1" applyFill="1" applyProtection="1">
      <protection locked="0"/>
    </xf>
    <xf numFmtId="0" fontId="30" fillId="0" borderId="0" xfId="96" applyFont="1" applyFill="1" applyProtection="1"/>
    <xf numFmtId="168" fontId="12" fillId="3" borderId="4" xfId="2" applyNumberFormat="1" applyFont="1" applyFill="1" applyBorder="1" applyProtection="1">
      <protection locked="0"/>
    </xf>
    <xf numFmtId="0" fontId="9" fillId="2" borderId="4" xfId="0" applyFont="1" applyFill="1" applyBorder="1" applyAlignment="1" applyProtection="1">
      <alignment horizontal="left"/>
    </xf>
    <xf numFmtId="0" fontId="9" fillId="5" borderId="4" xfId="0" applyFont="1" applyFill="1" applyBorder="1" applyAlignment="1">
      <alignment horizontal="left"/>
    </xf>
    <xf numFmtId="168" fontId="12" fillId="3" borderId="4" xfId="204" applyNumberFormat="1" applyFont="1" applyFill="1" applyBorder="1" applyProtection="1">
      <protection locked="0"/>
    </xf>
    <xf numFmtId="0" fontId="25" fillId="2" borderId="0" xfId="0" applyFont="1" applyFill="1" applyAlignment="1" applyProtection="1">
      <alignment horizontal="right" vertical="top"/>
    </xf>
    <xf numFmtId="0" fontId="14" fillId="2" borderId="0" xfId="0" applyFont="1" applyFill="1" applyAlignment="1" applyProtection="1">
      <alignment horizontal="left" indent="1"/>
      <protection hidden="1"/>
    </xf>
    <xf numFmtId="0" fontId="3" fillId="2" borderId="0" xfId="0" applyFont="1" applyFill="1"/>
    <xf numFmtId="0" fontId="32" fillId="2" borderId="0" xfId="0" applyFont="1" applyFill="1" applyAlignment="1" applyProtection="1">
      <alignment horizontal="centerContinuous"/>
    </xf>
    <xf numFmtId="0" fontId="8" fillId="2" borderId="0" xfId="0" applyFont="1" applyFill="1" applyAlignment="1" applyProtection="1">
      <alignment horizontal="centerContinuous"/>
    </xf>
    <xf numFmtId="169" fontId="8" fillId="2" borderId="0" xfId="3" applyNumberFormat="1" applyFont="1" applyFill="1" applyProtection="1">
      <protection locked="0"/>
    </xf>
    <xf numFmtId="0" fontId="33" fillId="2" borderId="1" xfId="0" applyFont="1" applyFill="1" applyBorder="1" applyProtection="1">
      <protection hidden="1"/>
    </xf>
    <xf numFmtId="0" fontId="33" fillId="2" borderId="2" xfId="0" applyFont="1" applyFill="1" applyBorder="1" applyProtection="1"/>
    <xf numFmtId="168" fontId="33" fillId="2" borderId="3" xfId="2" applyNumberFormat="1" applyFont="1" applyFill="1" applyBorder="1" applyProtection="1"/>
    <xf numFmtId="166" fontId="13" fillId="2" borderId="0" xfId="1" applyFont="1" applyFill="1" applyProtection="1">
      <protection locked="0"/>
    </xf>
    <xf numFmtId="168" fontId="0" fillId="0" borderId="0" xfId="0" applyNumberFormat="1" applyFill="1"/>
    <xf numFmtId="165" fontId="0" fillId="0" borderId="0" xfId="0" applyNumberFormat="1" applyFill="1"/>
    <xf numFmtId="166" fontId="34" fillId="2" borderId="0" xfId="1" applyFont="1" applyFill="1" applyProtection="1">
      <protection hidden="1"/>
    </xf>
    <xf numFmtId="0" fontId="8" fillId="5" borderId="0" xfId="0" applyFont="1" applyFill="1"/>
    <xf numFmtId="0" fontId="8" fillId="5" borderId="0" xfId="0" applyFont="1" applyFill="1" applyProtection="1">
      <protection locked="0"/>
    </xf>
    <xf numFmtId="0" fontId="35" fillId="5" borderId="0" xfId="0" applyFont="1" applyFill="1"/>
    <xf numFmtId="169" fontId="0" fillId="0" borderId="0" xfId="3" applyNumberFormat="1" applyFont="1" applyFill="1"/>
    <xf numFmtId="0" fontId="36" fillId="2" borderId="0" xfId="0" applyFont="1" applyFill="1"/>
    <xf numFmtId="10" fontId="0" fillId="0" borderId="0" xfId="0" applyNumberFormat="1" applyFill="1"/>
    <xf numFmtId="10" fontId="0" fillId="6" borderId="0" xfId="0" applyNumberFormat="1" applyFill="1"/>
    <xf numFmtId="167" fontId="0" fillId="2" borderId="0" xfId="0" applyNumberFormat="1" applyFill="1"/>
    <xf numFmtId="173" fontId="0" fillId="2" borderId="0" xfId="1" applyNumberFormat="1" applyFont="1" applyFill="1"/>
    <xf numFmtId="168" fontId="0" fillId="6" borderId="0" xfId="0" applyNumberFormat="1" applyFill="1"/>
    <xf numFmtId="168" fontId="16" fillId="7" borderId="0" xfId="0" applyNumberFormat="1" applyFont="1" applyFill="1" applyProtection="1"/>
    <xf numFmtId="0" fontId="25" fillId="2" borderId="0" xfId="0" quotePrefix="1" applyFont="1" applyFill="1" applyProtection="1"/>
    <xf numFmtId="0" fontId="8" fillId="2" borderId="0" xfId="0" applyFont="1" applyFill="1" applyBorder="1" applyAlignment="1" applyProtection="1">
      <alignment horizontal="right" vertical="top" wrapText="1"/>
      <protection hidden="1"/>
    </xf>
    <xf numFmtId="0" fontId="8" fillId="2" borderId="4" xfId="0" applyFont="1" applyFill="1" applyBorder="1" applyAlignment="1" applyProtection="1">
      <alignment horizontal="right" vertical="top" wrapText="1"/>
      <protection hidden="1"/>
    </xf>
    <xf numFmtId="0" fontId="8" fillId="2" borderId="4" xfId="0" applyFont="1" applyFill="1" applyBorder="1" applyAlignment="1" applyProtection="1">
      <alignment horizontal="center"/>
      <protection hidden="1"/>
    </xf>
    <xf numFmtId="0" fontId="8" fillId="2" borderId="5" xfId="0" applyFont="1" applyFill="1" applyBorder="1" applyAlignment="1" applyProtection="1">
      <alignment horizontal="center"/>
      <protection hidden="1"/>
    </xf>
  </cellXfs>
  <cellStyles count="262">
    <cellStyle name="Comma" xfId="1" builtinId="3"/>
    <cellStyle name="Comma 2" xfId="206"/>
    <cellStyle name="Currency" xfId="2" builtinId="4"/>
    <cellStyle name="Currency 2" xfId="204"/>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cellStyle name="Normal" xfId="0" builtinId="0"/>
    <cellStyle name="Percent" xfId="3" builtinId="5"/>
    <cellStyle name="Percent 2" xfId="2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1" Type="http://schemas.openxmlformats.org/officeDocument/2006/relationships/hyperlink" Target="https://goo.gl/bKJBhj" TargetMode="External"/><Relationship Id="rId12" Type="http://schemas.openxmlformats.org/officeDocument/2006/relationships/image" Target="../media/image4.jpg"/><Relationship Id="rId13" Type="http://schemas.openxmlformats.org/officeDocument/2006/relationships/hyperlink" Target="https://goo.gl/SdfUqm" TargetMode="External"/><Relationship Id="rId14" Type="http://schemas.openxmlformats.org/officeDocument/2006/relationships/image" Target="../media/image5.jpg"/><Relationship Id="rId15" Type="http://schemas.openxmlformats.org/officeDocument/2006/relationships/hyperlink" Target="https://goo.gl/w9uwn9" TargetMode="External"/><Relationship Id="rId1" Type="http://schemas.openxmlformats.org/officeDocument/2006/relationships/hyperlink" Target="https://www.brightpensioen.nl" TargetMode="External"/><Relationship Id="rId2" Type="http://schemas.openxmlformats.org/officeDocument/2006/relationships/image" Target="../media/image1.jpg"/><Relationship Id="rId3" Type="http://schemas.openxmlformats.org/officeDocument/2006/relationships/hyperlink" Target="https://goo.gl/BpQhME" TargetMode="External"/><Relationship Id="rId4" Type="http://schemas.openxmlformats.org/officeDocument/2006/relationships/hyperlink" Target="https://goo.gl/8hAVdv" TargetMode="External"/><Relationship Id="rId5" Type="http://schemas.openxmlformats.org/officeDocument/2006/relationships/hyperlink" Target="https://goo.gl/E7RW8s" TargetMode="External"/><Relationship Id="rId6" Type="http://schemas.openxmlformats.org/officeDocument/2006/relationships/hyperlink" Target="https://goo.gl/hEZP3z" TargetMode="External"/><Relationship Id="rId7" Type="http://schemas.openxmlformats.org/officeDocument/2006/relationships/hyperlink" Target="https://goo.gl/jsutzx" TargetMode="External"/><Relationship Id="rId8" Type="http://schemas.openxmlformats.org/officeDocument/2006/relationships/image" Target="../media/image2.jpg"/><Relationship Id="rId9" Type="http://schemas.openxmlformats.org/officeDocument/2006/relationships/hyperlink" Target="https://goo.gl/Jf4m4F" TargetMode="External"/><Relationship Id="rId10" Type="http://schemas.openxmlformats.org/officeDocument/2006/relationships/image" Target="../media/image3.jpg"/></Relationships>
</file>

<file path=xl/drawings/_rels/drawing10.xml.rels><?xml version="1.0" encoding="UTF-8" standalone="yes"?>
<Relationships xmlns="http://schemas.openxmlformats.org/package/2006/relationships"><Relationship Id="rId1" Type="http://schemas.openxmlformats.org/officeDocument/2006/relationships/hyperlink" Target="http://www.brightpensioen.nl" TargetMode="External"/><Relationship Id="rId2"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1" Type="http://schemas.openxmlformats.org/officeDocument/2006/relationships/image" Target="../media/image4.jpg"/><Relationship Id="rId12" Type="http://schemas.openxmlformats.org/officeDocument/2006/relationships/hyperlink" Target="https://goo.gl/SdfUqm" TargetMode="External"/><Relationship Id="rId13" Type="http://schemas.openxmlformats.org/officeDocument/2006/relationships/image" Target="../media/image5.jpg"/><Relationship Id="rId14" Type="http://schemas.openxmlformats.org/officeDocument/2006/relationships/hyperlink" Target="https://goo.gl/w9uwn9" TargetMode="External"/><Relationship Id="rId1" Type="http://schemas.openxmlformats.org/officeDocument/2006/relationships/image" Target="../media/image1.jpg"/><Relationship Id="rId2" Type="http://schemas.openxmlformats.org/officeDocument/2006/relationships/hyperlink" Target="https://goo.gl/BpQhME" TargetMode="External"/><Relationship Id="rId3" Type="http://schemas.openxmlformats.org/officeDocument/2006/relationships/hyperlink" Target="https://goo.gl/8hAVdv" TargetMode="External"/><Relationship Id="rId4" Type="http://schemas.openxmlformats.org/officeDocument/2006/relationships/hyperlink" Target="https://goo.gl/E7RW8s" TargetMode="External"/><Relationship Id="rId5" Type="http://schemas.openxmlformats.org/officeDocument/2006/relationships/hyperlink" Target="https://goo.gl/hEZP3z" TargetMode="External"/><Relationship Id="rId6" Type="http://schemas.openxmlformats.org/officeDocument/2006/relationships/hyperlink" Target="https://goo.gl/jsutzx" TargetMode="External"/><Relationship Id="rId7" Type="http://schemas.openxmlformats.org/officeDocument/2006/relationships/image" Target="../media/image2.jpg"/><Relationship Id="rId8" Type="http://schemas.openxmlformats.org/officeDocument/2006/relationships/hyperlink" Target="https://goo.gl/Jf4m4F" TargetMode="External"/><Relationship Id="rId9" Type="http://schemas.openxmlformats.org/officeDocument/2006/relationships/image" Target="../media/image3.jpg"/><Relationship Id="rId10" Type="http://schemas.openxmlformats.org/officeDocument/2006/relationships/hyperlink" Target="https://goo.gl/bKJBhj"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s://goo.gl/hEZP3z" TargetMode="External"/><Relationship Id="rId4" Type="http://schemas.openxmlformats.org/officeDocument/2006/relationships/hyperlink" Target="https://goo.gl/w9uwn9" TargetMode="External"/><Relationship Id="rId1" Type="http://schemas.openxmlformats.org/officeDocument/2006/relationships/hyperlink" Target="https://www.brightpensioen.nl" TargetMode="External"/><Relationship Id="rId2"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hyperlink" Target="https://www.brightpensioen.nl" TargetMode="External"/><Relationship Id="rId2"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hyperlink" Target="http://www.brightpensioen.nl" TargetMode="External"/><Relationship Id="rId2"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hyperlink" Target="http://www.brightpensioen.nl" TargetMode="External"/><Relationship Id="rId2"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hyperlink" Target="http://www.brightpensioen.nl" TargetMode="External"/><Relationship Id="rId2"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hyperlink" Target="http://www.brightpensioen.nl" TargetMode="External"/><Relationship Id="rId2"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hyperlink" Target="http://www.brightpensioen.nl" TargetMode="External"/><Relationship Id="rId2"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hyperlink" Target="http://www.brightpensioen.nl" TargetMode="External"/><Relationship Id="rId2" Type="http://schemas.openxmlformats.org/officeDocument/2006/relationships/image" Target="../media/image1.jp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101600</xdr:colOff>
      <xdr:row>0</xdr:row>
      <xdr:rowOff>1150513</xdr:rowOff>
    </xdr:to>
    <xdr:pic>
      <xdr:nvPicPr>
        <xdr:cNvPr id="2" name="Picture 1"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twoCellAnchor>
    <xdr:from>
      <xdr:col>11</xdr:col>
      <xdr:colOff>711200</xdr:colOff>
      <xdr:row>23</xdr:row>
      <xdr:rowOff>146050</xdr:rowOff>
    </xdr:from>
    <xdr:to>
      <xdr:col>12</xdr:col>
      <xdr:colOff>1155700</xdr:colOff>
      <xdr:row>25</xdr:row>
      <xdr:rowOff>158750</xdr:rowOff>
    </xdr:to>
    <xdr:sp macro="" textlink="">
      <xdr:nvSpPr>
        <xdr:cNvPr id="3" name="Rounded Rectangle 2">
          <a:hlinkClick xmlns:r="http://schemas.openxmlformats.org/officeDocument/2006/relationships" r:id="rId3"/>
        </xdr:cNvPr>
        <xdr:cNvSpPr/>
      </xdr:nvSpPr>
      <xdr:spPr>
        <a:xfrm>
          <a:off x="14236700" y="6280150"/>
          <a:ext cx="1612900" cy="469900"/>
        </a:xfrm>
        <a:prstGeom prst="roundRect">
          <a:avLst/>
        </a:prstGeom>
        <a:solidFill>
          <a:schemeClr val="accent3"/>
        </a:solidFill>
        <a:ln>
          <a:noFill/>
        </a:ln>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US" sz="1200" b="1">
              <a:latin typeface="Trebuchet MS"/>
              <a:cs typeface="Trebuchet MS"/>
            </a:rPr>
            <a:t>LOG IN </a:t>
          </a:r>
          <a:br>
            <a:rPr lang="en-US" sz="1200" b="1">
              <a:latin typeface="Trebuchet MS"/>
              <a:cs typeface="Trebuchet MS"/>
            </a:rPr>
          </a:br>
          <a:r>
            <a:rPr lang="en-US" sz="1200" b="1">
              <a:latin typeface="Trebuchet MS"/>
              <a:cs typeface="Trebuchet MS"/>
            </a:rPr>
            <a:t>en pas je inleg</a:t>
          </a:r>
          <a:r>
            <a:rPr lang="en-US" sz="1200" b="1" baseline="0">
              <a:latin typeface="Trebuchet MS"/>
              <a:cs typeface="Trebuchet MS"/>
            </a:rPr>
            <a:t> aan</a:t>
          </a:r>
          <a:r>
            <a:rPr lang="en-US" sz="1200" b="1">
              <a:latin typeface="Trebuchet MS"/>
              <a:cs typeface="Trebuchet MS"/>
            </a:rPr>
            <a:t> </a:t>
          </a:r>
        </a:p>
      </xdr:txBody>
    </xdr:sp>
    <xdr:clientData/>
  </xdr:twoCellAnchor>
  <xdr:twoCellAnchor>
    <xdr:from>
      <xdr:col>9</xdr:col>
      <xdr:colOff>1130300</xdr:colOff>
      <xdr:row>23</xdr:row>
      <xdr:rowOff>146050</xdr:rowOff>
    </xdr:from>
    <xdr:to>
      <xdr:col>11</xdr:col>
      <xdr:colOff>215900</xdr:colOff>
      <xdr:row>25</xdr:row>
      <xdr:rowOff>158750</xdr:rowOff>
    </xdr:to>
    <xdr:sp macro="" textlink="">
      <xdr:nvSpPr>
        <xdr:cNvPr id="4" name="Rounded Rectangle 3">
          <a:hlinkClick xmlns:r="http://schemas.openxmlformats.org/officeDocument/2006/relationships" r:id="rId4"/>
        </xdr:cNvPr>
        <xdr:cNvSpPr/>
      </xdr:nvSpPr>
      <xdr:spPr>
        <a:xfrm>
          <a:off x="12319000" y="6280150"/>
          <a:ext cx="1422400" cy="469900"/>
        </a:xfrm>
        <a:prstGeom prst="roundRect">
          <a:avLst/>
        </a:prstGeom>
        <a:solidFill>
          <a:schemeClr val="accent4"/>
        </a:solidFill>
        <a:ln>
          <a:noFill/>
        </a:ln>
      </xdr:spPr>
      <xdr:style>
        <a:lnRef idx="1">
          <a:schemeClr val="accent4"/>
        </a:lnRef>
        <a:fillRef idx="3">
          <a:schemeClr val="accent4"/>
        </a:fillRef>
        <a:effectRef idx="2">
          <a:schemeClr val="accent4"/>
        </a:effectRef>
        <a:fontRef idx="minor">
          <a:schemeClr val="lt1"/>
        </a:fontRef>
      </xdr:style>
      <xdr:txBody>
        <a:bodyPr vertOverflow="clip" horzOverflow="clip" rtlCol="0" anchor="ctr"/>
        <a:lstStyle/>
        <a:p>
          <a:pPr algn="ctr"/>
          <a:r>
            <a:rPr lang="en-US" sz="1200" b="1">
              <a:latin typeface="Trebuchet MS"/>
              <a:cs typeface="Trebuchet MS"/>
            </a:rPr>
            <a:t>PROBEER VRIJBLIJVEND</a:t>
          </a:r>
        </a:p>
      </xdr:txBody>
    </xdr:sp>
    <xdr:clientData/>
  </xdr:twoCellAnchor>
  <xdr:twoCellAnchor>
    <xdr:from>
      <xdr:col>8</xdr:col>
      <xdr:colOff>190500</xdr:colOff>
      <xdr:row>23</xdr:row>
      <xdr:rowOff>146050</xdr:rowOff>
    </xdr:from>
    <xdr:to>
      <xdr:col>9</xdr:col>
      <xdr:colOff>635000</xdr:colOff>
      <xdr:row>25</xdr:row>
      <xdr:rowOff>158750</xdr:rowOff>
    </xdr:to>
    <xdr:sp macro="" textlink="">
      <xdr:nvSpPr>
        <xdr:cNvPr id="5" name="Rounded Rectangle 4">
          <a:hlinkClick xmlns:r="http://schemas.openxmlformats.org/officeDocument/2006/relationships" r:id="rId5"/>
        </xdr:cNvPr>
        <xdr:cNvSpPr/>
      </xdr:nvSpPr>
      <xdr:spPr>
        <a:xfrm>
          <a:off x="10210800" y="6280150"/>
          <a:ext cx="1612900" cy="469900"/>
        </a:xfrm>
        <a:prstGeom prst="roundRect">
          <a:avLst/>
        </a:prstGeom>
        <a:solidFill>
          <a:schemeClr val="accent2"/>
        </a:solidFill>
        <a:ln>
          <a:noFill/>
        </a:ln>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US" sz="1200" b="1">
              <a:latin typeface="Trebuchet MS"/>
              <a:cs typeface="Trebuchet MS"/>
            </a:rPr>
            <a:t>Past Bright bij</a:t>
          </a:r>
          <a:r>
            <a:rPr lang="en-US" sz="1200" b="1" baseline="0">
              <a:latin typeface="Trebuchet MS"/>
              <a:cs typeface="Trebuchet MS"/>
            </a:rPr>
            <a:t> mij? GEEF INDICATIE</a:t>
          </a:r>
          <a:endParaRPr lang="en-US" sz="1200" b="1">
            <a:latin typeface="Trebuchet MS"/>
            <a:cs typeface="Trebuchet MS"/>
          </a:endParaRPr>
        </a:p>
      </xdr:txBody>
    </xdr:sp>
    <xdr:clientData/>
  </xdr:twoCellAnchor>
  <xdr:twoCellAnchor>
    <xdr:from>
      <xdr:col>11</xdr:col>
      <xdr:colOff>723900</xdr:colOff>
      <xdr:row>0</xdr:row>
      <xdr:rowOff>254000</xdr:rowOff>
    </xdr:from>
    <xdr:to>
      <xdr:col>12</xdr:col>
      <xdr:colOff>1155700</xdr:colOff>
      <xdr:row>0</xdr:row>
      <xdr:rowOff>723900</xdr:rowOff>
    </xdr:to>
    <xdr:sp macro="" textlink="">
      <xdr:nvSpPr>
        <xdr:cNvPr id="6" name="Rounded Rectangle 5">
          <a:hlinkClick xmlns:r="http://schemas.openxmlformats.org/officeDocument/2006/relationships" r:id="rId6"/>
        </xdr:cNvPr>
        <xdr:cNvSpPr/>
      </xdr:nvSpPr>
      <xdr:spPr>
        <a:xfrm>
          <a:off x="14249400" y="254000"/>
          <a:ext cx="1600200" cy="469900"/>
        </a:xfrm>
        <a:prstGeom prst="roundRect">
          <a:avLst/>
        </a:prstGeom>
        <a:solidFill>
          <a:schemeClr val="accent3"/>
        </a:solidFill>
        <a:ln>
          <a:noFill/>
        </a:ln>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200" b="1">
              <a:latin typeface="Trebuchet MS"/>
              <a:cs typeface="Trebuchet MS"/>
            </a:rPr>
            <a:t>HANDLEIDING</a:t>
          </a:r>
        </a:p>
      </xdr:txBody>
    </xdr:sp>
    <xdr:clientData/>
  </xdr:twoCellAnchor>
  <xdr:twoCellAnchor editAs="oneCell">
    <xdr:from>
      <xdr:col>10</xdr:col>
      <xdr:colOff>819150</xdr:colOff>
      <xdr:row>12</xdr:row>
      <xdr:rowOff>201613</xdr:rowOff>
    </xdr:from>
    <xdr:to>
      <xdr:col>11</xdr:col>
      <xdr:colOff>869950</xdr:colOff>
      <xdr:row>20</xdr:row>
      <xdr:rowOff>223837</xdr:rowOff>
    </xdr:to>
    <xdr:pic>
      <xdr:nvPicPr>
        <xdr:cNvPr id="7" name="Picture 6" descr="duurzaam pensioen.jpg">
          <a:hlinkClick xmlns:r="http://schemas.openxmlformats.org/officeDocument/2006/relationships" r:id="rId7"/>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3176250" y="3935413"/>
          <a:ext cx="1219200" cy="1762124"/>
        </a:xfrm>
        <a:prstGeom prst="rect">
          <a:avLst/>
        </a:prstGeom>
      </xdr:spPr>
    </xdr:pic>
    <xdr:clientData/>
  </xdr:twoCellAnchor>
  <xdr:twoCellAnchor editAs="oneCell">
    <xdr:from>
      <xdr:col>11</xdr:col>
      <xdr:colOff>1066800</xdr:colOff>
      <xdr:row>12</xdr:row>
      <xdr:rowOff>206375</xdr:rowOff>
    </xdr:from>
    <xdr:to>
      <xdr:col>12</xdr:col>
      <xdr:colOff>1155700</xdr:colOff>
      <xdr:row>20</xdr:row>
      <xdr:rowOff>219074</xdr:rowOff>
    </xdr:to>
    <xdr:pic>
      <xdr:nvPicPr>
        <xdr:cNvPr id="8" name="Picture 7" descr="flexibele inleg.jpg">
          <a:hlinkClick xmlns:r="http://schemas.openxmlformats.org/officeDocument/2006/relationships" r:id="rId9"/>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4592300" y="3940175"/>
          <a:ext cx="1257300" cy="1752599"/>
        </a:xfrm>
        <a:prstGeom prst="rect">
          <a:avLst/>
        </a:prstGeom>
      </xdr:spPr>
    </xdr:pic>
    <xdr:clientData/>
  </xdr:twoCellAnchor>
  <xdr:twoCellAnchor editAs="oneCell">
    <xdr:from>
      <xdr:col>9</xdr:col>
      <xdr:colOff>504825</xdr:colOff>
      <xdr:row>12</xdr:row>
      <xdr:rowOff>177800</xdr:rowOff>
    </xdr:from>
    <xdr:to>
      <xdr:col>10</xdr:col>
      <xdr:colOff>622300</xdr:colOff>
      <xdr:row>21</xdr:row>
      <xdr:rowOff>19049</xdr:rowOff>
    </xdr:to>
    <xdr:pic>
      <xdr:nvPicPr>
        <xdr:cNvPr id="9" name="Picture 8" descr="mede-eigenaar.jpg">
          <a:hlinkClick xmlns:r="http://schemas.openxmlformats.org/officeDocument/2006/relationships" r:id="rId11"/>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11693525" y="3911600"/>
          <a:ext cx="1285875" cy="1809749"/>
        </a:xfrm>
        <a:prstGeom prst="rect">
          <a:avLst/>
        </a:prstGeom>
      </xdr:spPr>
    </xdr:pic>
    <xdr:clientData/>
  </xdr:twoCellAnchor>
  <xdr:twoCellAnchor editAs="oneCell">
    <xdr:from>
      <xdr:col>8</xdr:col>
      <xdr:colOff>190500</xdr:colOff>
      <xdr:row>12</xdr:row>
      <xdr:rowOff>201613</xdr:rowOff>
    </xdr:from>
    <xdr:to>
      <xdr:col>9</xdr:col>
      <xdr:colOff>307975</xdr:colOff>
      <xdr:row>20</xdr:row>
      <xdr:rowOff>223837</xdr:rowOff>
    </xdr:to>
    <xdr:pic>
      <xdr:nvPicPr>
        <xdr:cNvPr id="10" name="Picture 9" descr="neer pensioen.jpg">
          <a:hlinkClick xmlns:r="http://schemas.openxmlformats.org/officeDocument/2006/relationships" r:id="rId13"/>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10210800" y="3935413"/>
          <a:ext cx="1285875" cy="1762124"/>
        </a:xfrm>
        <a:prstGeom prst="rect">
          <a:avLst/>
        </a:prstGeom>
      </xdr:spPr>
    </xdr:pic>
    <xdr:clientData/>
  </xdr:twoCellAnchor>
  <xdr:twoCellAnchor>
    <xdr:from>
      <xdr:col>11</xdr:col>
      <xdr:colOff>723900</xdr:colOff>
      <xdr:row>0</xdr:row>
      <xdr:rowOff>914400</xdr:rowOff>
    </xdr:from>
    <xdr:to>
      <xdr:col>12</xdr:col>
      <xdr:colOff>1155700</xdr:colOff>
      <xdr:row>1</xdr:row>
      <xdr:rowOff>190500</xdr:rowOff>
    </xdr:to>
    <xdr:sp macro="" textlink="">
      <xdr:nvSpPr>
        <xdr:cNvPr id="11" name="Rounded Rectangle 10">
          <a:hlinkClick xmlns:r="http://schemas.openxmlformats.org/officeDocument/2006/relationships" r:id="rId15"/>
        </xdr:cNvPr>
        <xdr:cNvSpPr/>
      </xdr:nvSpPr>
      <xdr:spPr>
        <a:xfrm>
          <a:off x="14249400" y="914400"/>
          <a:ext cx="1600200" cy="469900"/>
        </a:xfrm>
        <a:prstGeom prst="roundRect">
          <a:avLst/>
        </a:prstGeom>
        <a:solidFill>
          <a:schemeClr val="accent4"/>
        </a:solidFill>
        <a:ln>
          <a:noFill/>
        </a:ln>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200" b="1">
              <a:latin typeface="Trebuchet MS"/>
              <a:cs typeface="Trebuchet MS"/>
            </a:rPr>
            <a:t>WEBINAR volgen?</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88900</xdr:colOff>
      <xdr:row>0</xdr:row>
      <xdr:rowOff>1150513</xdr:rowOff>
    </xdr:to>
    <xdr:pic>
      <xdr:nvPicPr>
        <xdr:cNvPr id="3" name="Picture 2"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101600</xdr:colOff>
      <xdr:row>0</xdr:row>
      <xdr:rowOff>1150513</xdr:rowOff>
    </xdr:to>
    <xdr:pic>
      <xdr:nvPicPr>
        <xdr:cNvPr id="2" name="Picture 1" descr="BrightPensioen_logo_rgb.jpg"/>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twoCellAnchor>
    <xdr:from>
      <xdr:col>11</xdr:col>
      <xdr:colOff>711200</xdr:colOff>
      <xdr:row>23</xdr:row>
      <xdr:rowOff>146050</xdr:rowOff>
    </xdr:from>
    <xdr:to>
      <xdr:col>12</xdr:col>
      <xdr:colOff>1155700</xdr:colOff>
      <xdr:row>25</xdr:row>
      <xdr:rowOff>158750</xdr:rowOff>
    </xdr:to>
    <xdr:sp macro="" textlink="">
      <xdr:nvSpPr>
        <xdr:cNvPr id="16" name="Rounded Rectangle 15">
          <a:hlinkClick xmlns:r="http://schemas.openxmlformats.org/officeDocument/2006/relationships" r:id="rId2"/>
        </xdr:cNvPr>
        <xdr:cNvSpPr/>
      </xdr:nvSpPr>
      <xdr:spPr>
        <a:xfrm>
          <a:off x="14236700" y="6191250"/>
          <a:ext cx="1612900" cy="469900"/>
        </a:xfrm>
        <a:prstGeom prst="roundRect">
          <a:avLst/>
        </a:prstGeom>
        <a:solidFill>
          <a:schemeClr val="accent3"/>
        </a:solidFill>
        <a:ln>
          <a:noFill/>
        </a:ln>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US" sz="1200" b="1">
              <a:latin typeface="Trebuchet MS"/>
              <a:cs typeface="Trebuchet MS"/>
            </a:rPr>
            <a:t>LOG IN </a:t>
          </a:r>
          <a:br>
            <a:rPr lang="en-US" sz="1200" b="1">
              <a:latin typeface="Trebuchet MS"/>
              <a:cs typeface="Trebuchet MS"/>
            </a:rPr>
          </a:br>
          <a:r>
            <a:rPr lang="en-US" sz="1200" b="1">
              <a:latin typeface="Trebuchet MS"/>
              <a:cs typeface="Trebuchet MS"/>
            </a:rPr>
            <a:t>en pas je inleg</a:t>
          </a:r>
          <a:r>
            <a:rPr lang="en-US" sz="1200" b="1" baseline="0">
              <a:latin typeface="Trebuchet MS"/>
              <a:cs typeface="Trebuchet MS"/>
            </a:rPr>
            <a:t> aan</a:t>
          </a:r>
          <a:r>
            <a:rPr lang="en-US" sz="1200" b="1">
              <a:latin typeface="Trebuchet MS"/>
              <a:cs typeface="Trebuchet MS"/>
            </a:rPr>
            <a:t> </a:t>
          </a:r>
        </a:p>
      </xdr:txBody>
    </xdr:sp>
    <xdr:clientData/>
  </xdr:twoCellAnchor>
  <xdr:twoCellAnchor>
    <xdr:from>
      <xdr:col>9</xdr:col>
      <xdr:colOff>1130300</xdr:colOff>
      <xdr:row>23</xdr:row>
      <xdr:rowOff>146050</xdr:rowOff>
    </xdr:from>
    <xdr:to>
      <xdr:col>11</xdr:col>
      <xdr:colOff>215900</xdr:colOff>
      <xdr:row>25</xdr:row>
      <xdr:rowOff>158750</xdr:rowOff>
    </xdr:to>
    <xdr:sp macro="" textlink="">
      <xdr:nvSpPr>
        <xdr:cNvPr id="17" name="Rounded Rectangle 16">
          <a:hlinkClick xmlns:r="http://schemas.openxmlformats.org/officeDocument/2006/relationships" r:id="rId3"/>
        </xdr:cNvPr>
        <xdr:cNvSpPr/>
      </xdr:nvSpPr>
      <xdr:spPr>
        <a:xfrm>
          <a:off x="12319000" y="6191250"/>
          <a:ext cx="1422400" cy="469900"/>
        </a:xfrm>
        <a:prstGeom prst="roundRect">
          <a:avLst/>
        </a:prstGeom>
        <a:solidFill>
          <a:schemeClr val="accent4"/>
        </a:solidFill>
        <a:ln>
          <a:noFill/>
        </a:ln>
      </xdr:spPr>
      <xdr:style>
        <a:lnRef idx="1">
          <a:schemeClr val="accent4"/>
        </a:lnRef>
        <a:fillRef idx="3">
          <a:schemeClr val="accent4"/>
        </a:fillRef>
        <a:effectRef idx="2">
          <a:schemeClr val="accent4"/>
        </a:effectRef>
        <a:fontRef idx="minor">
          <a:schemeClr val="lt1"/>
        </a:fontRef>
      </xdr:style>
      <xdr:txBody>
        <a:bodyPr vertOverflow="clip" horzOverflow="clip" rtlCol="0" anchor="ctr"/>
        <a:lstStyle/>
        <a:p>
          <a:pPr algn="ctr"/>
          <a:r>
            <a:rPr lang="en-US" sz="1200" b="1">
              <a:latin typeface="Trebuchet MS"/>
              <a:cs typeface="Trebuchet MS"/>
            </a:rPr>
            <a:t>PROBEER VRIJBLIJVEND</a:t>
          </a:r>
        </a:p>
      </xdr:txBody>
    </xdr:sp>
    <xdr:clientData/>
  </xdr:twoCellAnchor>
  <xdr:twoCellAnchor>
    <xdr:from>
      <xdr:col>8</xdr:col>
      <xdr:colOff>190500</xdr:colOff>
      <xdr:row>23</xdr:row>
      <xdr:rowOff>146050</xdr:rowOff>
    </xdr:from>
    <xdr:to>
      <xdr:col>9</xdr:col>
      <xdr:colOff>635000</xdr:colOff>
      <xdr:row>25</xdr:row>
      <xdr:rowOff>158750</xdr:rowOff>
    </xdr:to>
    <xdr:sp macro="" textlink="">
      <xdr:nvSpPr>
        <xdr:cNvPr id="18" name="Rounded Rectangle 17">
          <a:hlinkClick xmlns:r="http://schemas.openxmlformats.org/officeDocument/2006/relationships" r:id="rId4"/>
        </xdr:cNvPr>
        <xdr:cNvSpPr/>
      </xdr:nvSpPr>
      <xdr:spPr>
        <a:xfrm>
          <a:off x="10210800" y="6191250"/>
          <a:ext cx="1612900" cy="469900"/>
        </a:xfrm>
        <a:prstGeom prst="roundRect">
          <a:avLst/>
        </a:prstGeom>
        <a:solidFill>
          <a:schemeClr val="accent2"/>
        </a:solidFill>
        <a:ln>
          <a:noFill/>
        </a:ln>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US" sz="1200" b="1">
              <a:latin typeface="Trebuchet MS"/>
              <a:cs typeface="Trebuchet MS"/>
            </a:rPr>
            <a:t>Past Bright bij</a:t>
          </a:r>
          <a:r>
            <a:rPr lang="en-US" sz="1200" b="1" baseline="0">
              <a:latin typeface="Trebuchet MS"/>
              <a:cs typeface="Trebuchet MS"/>
            </a:rPr>
            <a:t> mij? GEEF INDICATIE</a:t>
          </a:r>
          <a:endParaRPr lang="en-US" sz="1200" b="1">
            <a:latin typeface="Trebuchet MS"/>
            <a:cs typeface="Trebuchet MS"/>
          </a:endParaRPr>
        </a:p>
      </xdr:txBody>
    </xdr:sp>
    <xdr:clientData/>
  </xdr:twoCellAnchor>
  <xdr:twoCellAnchor>
    <xdr:from>
      <xdr:col>11</xdr:col>
      <xdr:colOff>723900</xdr:colOff>
      <xdr:row>0</xdr:row>
      <xdr:rowOff>254000</xdr:rowOff>
    </xdr:from>
    <xdr:to>
      <xdr:col>12</xdr:col>
      <xdr:colOff>1155700</xdr:colOff>
      <xdr:row>0</xdr:row>
      <xdr:rowOff>723900</xdr:rowOff>
    </xdr:to>
    <xdr:sp macro="" textlink="">
      <xdr:nvSpPr>
        <xdr:cNvPr id="19" name="Rounded Rectangle 18">
          <a:hlinkClick xmlns:r="http://schemas.openxmlformats.org/officeDocument/2006/relationships" r:id="rId5"/>
        </xdr:cNvPr>
        <xdr:cNvSpPr/>
      </xdr:nvSpPr>
      <xdr:spPr>
        <a:xfrm>
          <a:off x="14249400" y="254000"/>
          <a:ext cx="1600200" cy="469900"/>
        </a:xfrm>
        <a:prstGeom prst="roundRect">
          <a:avLst/>
        </a:prstGeom>
        <a:solidFill>
          <a:schemeClr val="accent3"/>
        </a:solidFill>
        <a:ln>
          <a:noFill/>
        </a:ln>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200" b="1">
              <a:latin typeface="Trebuchet MS"/>
              <a:cs typeface="Trebuchet MS"/>
            </a:rPr>
            <a:t>HANDLEIDING</a:t>
          </a:r>
        </a:p>
      </xdr:txBody>
    </xdr:sp>
    <xdr:clientData/>
  </xdr:twoCellAnchor>
  <xdr:twoCellAnchor editAs="oneCell">
    <xdr:from>
      <xdr:col>10</xdr:col>
      <xdr:colOff>819150</xdr:colOff>
      <xdr:row>12</xdr:row>
      <xdr:rowOff>201613</xdr:rowOff>
    </xdr:from>
    <xdr:to>
      <xdr:col>11</xdr:col>
      <xdr:colOff>869950</xdr:colOff>
      <xdr:row>20</xdr:row>
      <xdr:rowOff>223838</xdr:rowOff>
    </xdr:to>
    <xdr:pic>
      <xdr:nvPicPr>
        <xdr:cNvPr id="20" name="Picture 19" descr="duurzaam pensioen.jpg">
          <a:hlinkClick xmlns:r="http://schemas.openxmlformats.org/officeDocument/2006/relationships" r:id="rId6"/>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3176250" y="3846513"/>
          <a:ext cx="1219200" cy="1762125"/>
        </a:xfrm>
        <a:prstGeom prst="rect">
          <a:avLst/>
        </a:prstGeom>
      </xdr:spPr>
    </xdr:pic>
    <xdr:clientData/>
  </xdr:twoCellAnchor>
  <xdr:twoCellAnchor editAs="oneCell">
    <xdr:from>
      <xdr:col>11</xdr:col>
      <xdr:colOff>1066800</xdr:colOff>
      <xdr:row>12</xdr:row>
      <xdr:rowOff>206375</xdr:rowOff>
    </xdr:from>
    <xdr:to>
      <xdr:col>12</xdr:col>
      <xdr:colOff>1155700</xdr:colOff>
      <xdr:row>20</xdr:row>
      <xdr:rowOff>219075</xdr:rowOff>
    </xdr:to>
    <xdr:pic>
      <xdr:nvPicPr>
        <xdr:cNvPr id="21" name="Picture 20" descr="flexibele inleg.jpg">
          <a:hlinkClick xmlns:r="http://schemas.openxmlformats.org/officeDocument/2006/relationships" r:id="rId8"/>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4592300" y="3851275"/>
          <a:ext cx="1257300" cy="1752600"/>
        </a:xfrm>
        <a:prstGeom prst="rect">
          <a:avLst/>
        </a:prstGeom>
      </xdr:spPr>
    </xdr:pic>
    <xdr:clientData/>
  </xdr:twoCellAnchor>
  <xdr:twoCellAnchor editAs="oneCell">
    <xdr:from>
      <xdr:col>9</xdr:col>
      <xdr:colOff>504825</xdr:colOff>
      <xdr:row>12</xdr:row>
      <xdr:rowOff>177800</xdr:rowOff>
    </xdr:from>
    <xdr:to>
      <xdr:col>10</xdr:col>
      <xdr:colOff>622300</xdr:colOff>
      <xdr:row>21</xdr:row>
      <xdr:rowOff>19050</xdr:rowOff>
    </xdr:to>
    <xdr:pic>
      <xdr:nvPicPr>
        <xdr:cNvPr id="22" name="Picture 21" descr="mede-eigenaar.jpg">
          <a:hlinkClick xmlns:r="http://schemas.openxmlformats.org/officeDocument/2006/relationships" r:id="rId10"/>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11693525" y="3822700"/>
          <a:ext cx="1285875" cy="1809750"/>
        </a:xfrm>
        <a:prstGeom prst="rect">
          <a:avLst/>
        </a:prstGeom>
      </xdr:spPr>
    </xdr:pic>
    <xdr:clientData/>
  </xdr:twoCellAnchor>
  <xdr:twoCellAnchor editAs="oneCell">
    <xdr:from>
      <xdr:col>8</xdr:col>
      <xdr:colOff>190500</xdr:colOff>
      <xdr:row>12</xdr:row>
      <xdr:rowOff>201613</xdr:rowOff>
    </xdr:from>
    <xdr:to>
      <xdr:col>9</xdr:col>
      <xdr:colOff>307975</xdr:colOff>
      <xdr:row>20</xdr:row>
      <xdr:rowOff>223838</xdr:rowOff>
    </xdr:to>
    <xdr:pic>
      <xdr:nvPicPr>
        <xdr:cNvPr id="23" name="Picture 22" descr="neer pensioen.jpg">
          <a:hlinkClick xmlns:r="http://schemas.openxmlformats.org/officeDocument/2006/relationships" r:id="rId12"/>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0210800" y="3846513"/>
          <a:ext cx="1285875" cy="1762125"/>
        </a:xfrm>
        <a:prstGeom prst="rect">
          <a:avLst/>
        </a:prstGeom>
      </xdr:spPr>
    </xdr:pic>
    <xdr:clientData/>
  </xdr:twoCellAnchor>
  <xdr:twoCellAnchor>
    <xdr:from>
      <xdr:col>11</xdr:col>
      <xdr:colOff>723900</xdr:colOff>
      <xdr:row>0</xdr:row>
      <xdr:rowOff>914400</xdr:rowOff>
    </xdr:from>
    <xdr:to>
      <xdr:col>12</xdr:col>
      <xdr:colOff>1155700</xdr:colOff>
      <xdr:row>1</xdr:row>
      <xdr:rowOff>190500</xdr:rowOff>
    </xdr:to>
    <xdr:sp macro="" textlink="">
      <xdr:nvSpPr>
        <xdr:cNvPr id="24" name="Rounded Rectangle 23">
          <a:hlinkClick xmlns:r="http://schemas.openxmlformats.org/officeDocument/2006/relationships" r:id="rId14"/>
        </xdr:cNvPr>
        <xdr:cNvSpPr/>
      </xdr:nvSpPr>
      <xdr:spPr>
        <a:xfrm>
          <a:off x="14249400" y="914400"/>
          <a:ext cx="1600200" cy="469900"/>
        </a:xfrm>
        <a:prstGeom prst="roundRect">
          <a:avLst/>
        </a:prstGeom>
        <a:solidFill>
          <a:schemeClr val="accent4"/>
        </a:solidFill>
        <a:ln>
          <a:noFill/>
        </a:ln>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200" b="1">
              <a:latin typeface="Trebuchet MS"/>
              <a:cs typeface="Trebuchet MS"/>
            </a:rPr>
            <a:t>WEBINAR volgen?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101600</xdr:colOff>
      <xdr:row>0</xdr:row>
      <xdr:rowOff>1150513</xdr:rowOff>
    </xdr:to>
    <xdr:pic>
      <xdr:nvPicPr>
        <xdr:cNvPr id="2" name="Picture 1"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twoCellAnchor>
    <xdr:from>
      <xdr:col>11</xdr:col>
      <xdr:colOff>723900</xdr:colOff>
      <xdr:row>0</xdr:row>
      <xdr:rowOff>254000</xdr:rowOff>
    </xdr:from>
    <xdr:to>
      <xdr:col>12</xdr:col>
      <xdr:colOff>1155700</xdr:colOff>
      <xdr:row>0</xdr:row>
      <xdr:rowOff>723900</xdr:rowOff>
    </xdr:to>
    <xdr:sp macro="" textlink="">
      <xdr:nvSpPr>
        <xdr:cNvPr id="6" name="Rounded Rectangle 5">
          <a:hlinkClick xmlns:r="http://schemas.openxmlformats.org/officeDocument/2006/relationships" r:id="rId3"/>
        </xdr:cNvPr>
        <xdr:cNvSpPr/>
      </xdr:nvSpPr>
      <xdr:spPr>
        <a:xfrm>
          <a:off x="14249400" y="254000"/>
          <a:ext cx="1600200" cy="469900"/>
        </a:xfrm>
        <a:prstGeom prst="roundRect">
          <a:avLst/>
        </a:prstGeom>
        <a:solidFill>
          <a:schemeClr val="accent3"/>
        </a:solidFill>
        <a:ln>
          <a:noFill/>
        </a:ln>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200" b="1">
              <a:latin typeface="Trebuchet MS"/>
              <a:cs typeface="Trebuchet MS"/>
            </a:rPr>
            <a:t>HANDLEIDING</a:t>
          </a:r>
        </a:p>
      </xdr:txBody>
    </xdr:sp>
    <xdr:clientData/>
  </xdr:twoCellAnchor>
  <xdr:twoCellAnchor>
    <xdr:from>
      <xdr:col>11</xdr:col>
      <xdr:colOff>723900</xdr:colOff>
      <xdr:row>0</xdr:row>
      <xdr:rowOff>914400</xdr:rowOff>
    </xdr:from>
    <xdr:to>
      <xdr:col>12</xdr:col>
      <xdr:colOff>1155700</xdr:colOff>
      <xdr:row>1</xdr:row>
      <xdr:rowOff>190500</xdr:rowOff>
    </xdr:to>
    <xdr:sp macro="" textlink="">
      <xdr:nvSpPr>
        <xdr:cNvPr id="11" name="Rounded Rectangle 10">
          <a:hlinkClick xmlns:r="http://schemas.openxmlformats.org/officeDocument/2006/relationships" r:id="rId4"/>
        </xdr:cNvPr>
        <xdr:cNvSpPr/>
      </xdr:nvSpPr>
      <xdr:spPr>
        <a:xfrm>
          <a:off x="14249400" y="914400"/>
          <a:ext cx="1600200" cy="469900"/>
        </a:xfrm>
        <a:prstGeom prst="roundRect">
          <a:avLst/>
        </a:prstGeom>
        <a:solidFill>
          <a:schemeClr val="accent4"/>
        </a:solidFill>
        <a:ln>
          <a:noFill/>
        </a:ln>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200" b="1">
              <a:latin typeface="Trebuchet MS"/>
              <a:cs typeface="Trebuchet MS"/>
            </a:rPr>
            <a:t>WEBINAR volgen?</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88900</xdr:colOff>
      <xdr:row>0</xdr:row>
      <xdr:rowOff>1150513</xdr:rowOff>
    </xdr:to>
    <xdr:pic>
      <xdr:nvPicPr>
        <xdr:cNvPr id="3" name="Picture 2"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88900</xdr:colOff>
      <xdr:row>0</xdr:row>
      <xdr:rowOff>1150513</xdr:rowOff>
    </xdr:to>
    <xdr:pic>
      <xdr:nvPicPr>
        <xdr:cNvPr id="5" name="Picture 4"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88900</xdr:colOff>
      <xdr:row>0</xdr:row>
      <xdr:rowOff>1150513</xdr:rowOff>
    </xdr:to>
    <xdr:pic>
      <xdr:nvPicPr>
        <xdr:cNvPr id="3" name="Picture 2"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88900</xdr:colOff>
      <xdr:row>0</xdr:row>
      <xdr:rowOff>1150513</xdr:rowOff>
    </xdr:to>
    <xdr:pic>
      <xdr:nvPicPr>
        <xdr:cNvPr id="3" name="Picture 2"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88900</xdr:colOff>
      <xdr:row>0</xdr:row>
      <xdr:rowOff>1150513</xdr:rowOff>
    </xdr:to>
    <xdr:pic>
      <xdr:nvPicPr>
        <xdr:cNvPr id="3" name="Picture 2"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88900</xdr:colOff>
      <xdr:row>0</xdr:row>
      <xdr:rowOff>1150513</xdr:rowOff>
    </xdr:to>
    <xdr:pic>
      <xdr:nvPicPr>
        <xdr:cNvPr id="3" name="Picture 2"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139699</xdr:colOff>
      <xdr:row>0</xdr:row>
      <xdr:rowOff>25400</xdr:rowOff>
    </xdr:from>
    <xdr:to>
      <xdr:col>5</xdr:col>
      <xdr:colOff>88900</xdr:colOff>
      <xdr:row>0</xdr:row>
      <xdr:rowOff>1150513</xdr:rowOff>
    </xdr:to>
    <xdr:pic>
      <xdr:nvPicPr>
        <xdr:cNvPr id="3" name="Picture 2" descr="BrightPensioen_logo_rgb.jpg">
          <a:hlinkClick xmlns:r="http://schemas.openxmlformats.org/officeDocument/2006/relationships" r:id="rId1"/>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275" t="22491" r="4852" b="25499"/>
        <a:stretch/>
      </xdr:blipFill>
      <xdr:spPr>
        <a:xfrm>
          <a:off x="139699" y="25400"/>
          <a:ext cx="6477001" cy="1125113"/>
        </a:xfrm>
        <a:prstGeom prst="rect">
          <a:avLst/>
        </a:prstGeom>
      </xdr:spPr>
    </xdr:pic>
    <xdr:clientData/>
  </xdr:twoCellAnchor>
</xdr:wsDr>
</file>

<file path=xl/theme/theme1.xml><?xml version="1.0" encoding="utf-8"?>
<a:theme xmlns:a="http://schemas.openxmlformats.org/drawingml/2006/main" name="Office Theme">
  <a:themeElements>
    <a:clrScheme name="BrightNL 20">
      <a:dk1>
        <a:sysClr val="windowText" lastClr="000000"/>
      </a:dk1>
      <a:lt1>
        <a:sysClr val="window" lastClr="FFFFFF"/>
      </a:lt1>
      <a:dk2>
        <a:srgbClr val="A3A3A3"/>
      </a:dk2>
      <a:lt2>
        <a:srgbClr val="E3E3E3"/>
      </a:lt2>
      <a:accent1>
        <a:srgbClr val="C2EF08"/>
      </a:accent1>
      <a:accent2>
        <a:srgbClr val="101B26"/>
      </a:accent2>
      <a:accent3>
        <a:srgbClr val="118CD6"/>
      </a:accent3>
      <a:accent4>
        <a:srgbClr val="E9007A"/>
      </a:accent4>
      <a:accent5>
        <a:srgbClr val="FB910C"/>
      </a:accent5>
      <a:accent6>
        <a:srgbClr val="FFED0A"/>
      </a:accent6>
      <a:hlink>
        <a:srgbClr val="118CD6"/>
      </a:hlink>
      <a:folHlink>
        <a:srgbClr val="101B26"/>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1" Type="http://schemas.openxmlformats.org/officeDocument/2006/relationships/vmlDrawing" Target="../drawings/vmlDrawing2.vml"/><Relationship Id="rId12" Type="http://schemas.openxmlformats.org/officeDocument/2006/relationships/comments" Target="../comments1.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 Id="rId3" Type="http://schemas.openxmlformats.org/officeDocument/2006/relationships/hyperlink" Target="http://www.brightpensioen.nl/jaarruimtetool2015" TargetMode="External"/><Relationship Id="rId4" Type="http://schemas.openxmlformats.org/officeDocument/2006/relationships/hyperlink" Target="http://www.brightpensioen.nl/jaarruimtetool2015" TargetMode="External"/><Relationship Id="rId5" Type="http://schemas.openxmlformats.org/officeDocument/2006/relationships/hyperlink" Target="http://www.brightpensioen.nl/jaarruimtetool2015" TargetMode="External"/><Relationship Id="rId6" Type="http://schemas.openxmlformats.org/officeDocument/2006/relationships/hyperlink" Target="http://www.brightpensioen.nl/jaarruimtetool2015" TargetMode="External"/><Relationship Id="rId7" Type="http://schemas.openxmlformats.org/officeDocument/2006/relationships/hyperlink" Target="http://www.brightpensioen.nl/jaarruimtetool2015" TargetMode="External"/><Relationship Id="rId8" Type="http://schemas.openxmlformats.org/officeDocument/2006/relationships/hyperlink" Target="https://brightpensioen.nl/disclaimer/" TargetMode="External"/><Relationship Id="rId9" Type="http://schemas.openxmlformats.org/officeDocument/2006/relationships/drawing" Target="../drawings/drawing1.xml"/><Relationship Id="rId10"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hyperlink" Target="https://brightpensioen.nl/disclaimer/" TargetMode="External"/><Relationship Id="rId4" Type="http://schemas.openxmlformats.org/officeDocument/2006/relationships/drawing" Target="../drawings/drawing10.xml"/><Relationship Id="rId5" Type="http://schemas.openxmlformats.org/officeDocument/2006/relationships/vmlDrawing" Target="../drawings/vmlDrawing19.vml"/><Relationship Id="rId6" Type="http://schemas.openxmlformats.org/officeDocument/2006/relationships/vmlDrawing" Target="../drawings/vmlDrawing20.vml"/><Relationship Id="rId7" Type="http://schemas.openxmlformats.org/officeDocument/2006/relationships/comments" Target="../comments10.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s>
</file>

<file path=xl/worksheets/_rels/sheet11.xml.rels><?xml version="1.0" encoding="UTF-8" standalone="yes"?>
<Relationships xmlns="http://schemas.openxmlformats.org/package/2006/relationships"><Relationship Id="rId11" Type="http://schemas.openxmlformats.org/officeDocument/2006/relationships/vmlDrawing" Target="../drawings/vmlDrawing22.vml"/><Relationship Id="rId12" Type="http://schemas.openxmlformats.org/officeDocument/2006/relationships/comments" Target="../comments11.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 Id="rId3" Type="http://schemas.openxmlformats.org/officeDocument/2006/relationships/hyperlink" Target="https://brightpensioen.nl/disclaimer/" TargetMode="External"/><Relationship Id="rId4" Type="http://schemas.openxmlformats.org/officeDocument/2006/relationships/hyperlink" Target="http://www.brightpensioen.nl/jaarruimtetool2015" TargetMode="External"/><Relationship Id="rId5" Type="http://schemas.openxmlformats.org/officeDocument/2006/relationships/hyperlink" Target="http://www.brightpensioen.nl/jaarruimtetool2015" TargetMode="External"/><Relationship Id="rId6" Type="http://schemas.openxmlformats.org/officeDocument/2006/relationships/hyperlink" Target="http://www.brightpensioen.nl/jaarruimtetool2015" TargetMode="External"/><Relationship Id="rId7" Type="http://schemas.openxmlformats.org/officeDocument/2006/relationships/hyperlink" Target="http://www.brightpensioen.nl/jaarruimtetool2015" TargetMode="External"/><Relationship Id="rId8" Type="http://schemas.openxmlformats.org/officeDocument/2006/relationships/hyperlink" Target="http://www.brightpensioen.nl/jaarruimtetool2015" TargetMode="External"/><Relationship Id="rId9" Type="http://schemas.openxmlformats.org/officeDocument/2006/relationships/drawing" Target="../drawings/drawing11.xml"/><Relationship Id="rId10" Type="http://schemas.openxmlformats.org/officeDocument/2006/relationships/vmlDrawing" Target="../drawings/vmlDrawing21.vml"/></Relationships>
</file>

<file path=xl/worksheets/_rels/sheet2.xml.rels><?xml version="1.0" encoding="UTF-8" standalone="yes"?>
<Relationships xmlns="http://schemas.openxmlformats.org/package/2006/relationships"><Relationship Id="rId11" Type="http://schemas.openxmlformats.org/officeDocument/2006/relationships/vmlDrawing" Target="../drawings/vmlDrawing4.vml"/><Relationship Id="rId12" Type="http://schemas.openxmlformats.org/officeDocument/2006/relationships/comments" Target="../comments2.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 Id="rId3" Type="http://schemas.openxmlformats.org/officeDocument/2006/relationships/hyperlink" Target="http://www.brightpensioen.nl/jaarruimtetool2015" TargetMode="External"/><Relationship Id="rId4" Type="http://schemas.openxmlformats.org/officeDocument/2006/relationships/hyperlink" Target="http://www.brightpensioen.nl/jaarruimtetool2015" TargetMode="External"/><Relationship Id="rId5" Type="http://schemas.openxmlformats.org/officeDocument/2006/relationships/hyperlink" Target="http://www.brightpensioen.nl/jaarruimtetool2015" TargetMode="External"/><Relationship Id="rId6" Type="http://schemas.openxmlformats.org/officeDocument/2006/relationships/hyperlink" Target="http://www.brightpensioen.nl/jaarruimtetool2015" TargetMode="External"/><Relationship Id="rId7" Type="http://schemas.openxmlformats.org/officeDocument/2006/relationships/hyperlink" Target="http://www.brightpensioen.nl/jaarruimtetool2015" TargetMode="External"/><Relationship Id="rId8" Type="http://schemas.openxmlformats.org/officeDocument/2006/relationships/hyperlink" Target="https://brightpensioen.nl/disclaimer/" TargetMode="External"/><Relationship Id="rId9" Type="http://schemas.openxmlformats.org/officeDocument/2006/relationships/drawing" Target="../drawings/drawing2.xml"/><Relationship Id="rId10"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11" Type="http://schemas.openxmlformats.org/officeDocument/2006/relationships/vmlDrawing" Target="../drawings/vmlDrawing6.vml"/><Relationship Id="rId12" Type="http://schemas.openxmlformats.org/officeDocument/2006/relationships/comments" Target="../comments3.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 Id="rId3" Type="http://schemas.openxmlformats.org/officeDocument/2006/relationships/hyperlink" Target="http://www.brightpensioen.nl/jaarruimtetool2015" TargetMode="External"/><Relationship Id="rId4" Type="http://schemas.openxmlformats.org/officeDocument/2006/relationships/hyperlink" Target="http://www.brightpensioen.nl/jaarruimtetool2015" TargetMode="External"/><Relationship Id="rId5" Type="http://schemas.openxmlformats.org/officeDocument/2006/relationships/hyperlink" Target="http://www.brightpensioen.nl/jaarruimtetool2015" TargetMode="External"/><Relationship Id="rId6" Type="http://schemas.openxmlformats.org/officeDocument/2006/relationships/hyperlink" Target="http://www.brightpensioen.nl/jaarruimtetool2015" TargetMode="External"/><Relationship Id="rId7" Type="http://schemas.openxmlformats.org/officeDocument/2006/relationships/hyperlink" Target="http://www.brightpensioen.nl/jaarruimtetool2015" TargetMode="External"/><Relationship Id="rId8" Type="http://schemas.openxmlformats.org/officeDocument/2006/relationships/hyperlink" Target="https://brightpensioen.nl/disclaimer/" TargetMode="External"/><Relationship Id="rId9" Type="http://schemas.openxmlformats.org/officeDocument/2006/relationships/drawing" Target="../drawings/drawing3.xml"/><Relationship Id="rId10"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3" Type="http://schemas.openxmlformats.org/officeDocument/2006/relationships/hyperlink" Target="https://brightpensioen.nl/disclaimer/" TargetMode="External"/><Relationship Id="rId4" Type="http://schemas.openxmlformats.org/officeDocument/2006/relationships/drawing" Target="../drawings/drawing4.xml"/><Relationship Id="rId5" Type="http://schemas.openxmlformats.org/officeDocument/2006/relationships/vmlDrawing" Target="../drawings/vmlDrawing7.vml"/><Relationship Id="rId6" Type="http://schemas.openxmlformats.org/officeDocument/2006/relationships/vmlDrawing" Target="../drawings/vmlDrawing8.vml"/><Relationship Id="rId7" Type="http://schemas.openxmlformats.org/officeDocument/2006/relationships/comments" Target="../comments4.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brightpensioen.nl/disclaimer/" TargetMode="External"/><Relationship Id="rId4" Type="http://schemas.openxmlformats.org/officeDocument/2006/relationships/drawing" Target="../drawings/drawing5.xml"/><Relationship Id="rId5" Type="http://schemas.openxmlformats.org/officeDocument/2006/relationships/vmlDrawing" Target="../drawings/vmlDrawing9.vml"/><Relationship Id="rId6" Type="http://schemas.openxmlformats.org/officeDocument/2006/relationships/vmlDrawing" Target="../drawings/vmlDrawing10.vml"/><Relationship Id="rId7" Type="http://schemas.openxmlformats.org/officeDocument/2006/relationships/comments" Target="../comments5.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brightpensioen.nl/disclaimer/" TargetMode="External"/><Relationship Id="rId4" Type="http://schemas.openxmlformats.org/officeDocument/2006/relationships/drawing" Target="../drawings/drawing6.xml"/><Relationship Id="rId5" Type="http://schemas.openxmlformats.org/officeDocument/2006/relationships/vmlDrawing" Target="../drawings/vmlDrawing11.vml"/><Relationship Id="rId6" Type="http://schemas.openxmlformats.org/officeDocument/2006/relationships/vmlDrawing" Target="../drawings/vmlDrawing12.vml"/><Relationship Id="rId7" Type="http://schemas.openxmlformats.org/officeDocument/2006/relationships/comments" Target="../comments6.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brightpensioen.nl/disclaimer/" TargetMode="External"/><Relationship Id="rId4" Type="http://schemas.openxmlformats.org/officeDocument/2006/relationships/drawing" Target="../drawings/drawing7.xml"/><Relationship Id="rId5" Type="http://schemas.openxmlformats.org/officeDocument/2006/relationships/vmlDrawing" Target="../drawings/vmlDrawing13.vml"/><Relationship Id="rId6" Type="http://schemas.openxmlformats.org/officeDocument/2006/relationships/vmlDrawing" Target="../drawings/vmlDrawing14.vml"/><Relationship Id="rId7" Type="http://schemas.openxmlformats.org/officeDocument/2006/relationships/comments" Target="../comments7.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brightpensioen.nl/disclaimer/" TargetMode="External"/><Relationship Id="rId4" Type="http://schemas.openxmlformats.org/officeDocument/2006/relationships/drawing" Target="../drawings/drawing8.xml"/><Relationship Id="rId5" Type="http://schemas.openxmlformats.org/officeDocument/2006/relationships/vmlDrawing" Target="../drawings/vmlDrawing15.vml"/><Relationship Id="rId6" Type="http://schemas.openxmlformats.org/officeDocument/2006/relationships/vmlDrawing" Target="../drawings/vmlDrawing16.vml"/><Relationship Id="rId7" Type="http://schemas.openxmlformats.org/officeDocument/2006/relationships/comments" Target="../comments8.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brightpensioen.nl/disclaimer/" TargetMode="External"/><Relationship Id="rId4" Type="http://schemas.openxmlformats.org/officeDocument/2006/relationships/drawing" Target="../drawings/drawing9.xml"/><Relationship Id="rId5" Type="http://schemas.openxmlformats.org/officeDocument/2006/relationships/vmlDrawing" Target="../drawings/vmlDrawing17.vml"/><Relationship Id="rId6" Type="http://schemas.openxmlformats.org/officeDocument/2006/relationships/vmlDrawing" Target="../drawings/vmlDrawing18.vml"/><Relationship Id="rId7" Type="http://schemas.openxmlformats.org/officeDocument/2006/relationships/comments" Target="../comments9.xml"/><Relationship Id="rId1" Type="http://schemas.openxmlformats.org/officeDocument/2006/relationships/hyperlink" Target="http://www.brightpensioen.nl/jaarruimtetool2015" TargetMode="External"/><Relationship Id="rId2" Type="http://schemas.openxmlformats.org/officeDocument/2006/relationships/hyperlink" Target="http://www.brightpensioen.nl/jaarruimtetool201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pageSetUpPr fitToPage="1"/>
  </sheetPr>
  <dimension ref="A1:AI61"/>
  <sheetViews>
    <sheetView zoomScale="70" zoomScaleNormal="70" zoomScalePageLayoutView="70" workbookViewId="0">
      <selection activeCell="F9" sqref="F9"/>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 min="22" max="22" width="11.5" style="11" hidden="1" customWidth="1"/>
    <col min="23" max="23" width="14.1640625" style="11" hidden="1" customWidth="1"/>
    <col min="24" max="34" width="10.83203125" style="11" hidden="1" customWidth="1"/>
    <col min="35" max="39" width="10.83203125" style="11" customWidth="1"/>
    <col min="40" max="16384" width="10.83203125" style="11"/>
  </cols>
  <sheetData>
    <row r="1" spans="2:34" ht="94" customHeight="1" x14ac:dyDescent="0.2">
      <c r="M1" s="119" t="s">
        <v>47</v>
      </c>
      <c r="U1" s="13"/>
      <c r="V1" s="13"/>
      <c r="W1" s="13"/>
      <c r="X1" s="13"/>
      <c r="Y1" s="13"/>
      <c r="Z1" s="13"/>
    </row>
    <row r="2" spans="2:34" ht="27" customHeight="1" x14ac:dyDescent="0.35">
      <c r="B2" s="56" t="s">
        <v>30</v>
      </c>
      <c r="D2" s="14">
        <v>2017</v>
      </c>
      <c r="F2" s="107"/>
      <c r="G2" s="13"/>
      <c r="H2" s="13"/>
      <c r="I2" s="13"/>
      <c r="J2" s="13"/>
      <c r="K2" s="13"/>
      <c r="L2" s="13"/>
      <c r="M2" s="13"/>
      <c r="N2" s="15" t="s">
        <v>16</v>
      </c>
      <c r="O2" s="16"/>
      <c r="P2" s="16"/>
      <c r="Q2" s="16"/>
      <c r="R2" s="16"/>
      <c r="S2" s="16"/>
      <c r="T2" s="16"/>
      <c r="U2" s="13"/>
      <c r="V2" s="13"/>
      <c r="W2" s="13"/>
      <c r="X2" s="13"/>
      <c r="Y2" s="13"/>
      <c r="Z2" s="13"/>
    </row>
    <row r="3" spans="2:34" x14ac:dyDescent="0.2">
      <c r="B3" s="58" t="s">
        <v>43</v>
      </c>
      <c r="C3" s="17"/>
      <c r="D3" s="49">
        <v>23937</v>
      </c>
      <c r="F3" s="128"/>
      <c r="G3" s="103"/>
      <c r="H3" s="103"/>
      <c r="I3" s="103"/>
      <c r="J3" s="103"/>
      <c r="K3" s="103"/>
      <c r="L3" s="103"/>
      <c r="M3" s="103"/>
      <c r="N3" s="16"/>
      <c r="O3" s="16"/>
      <c r="P3" s="16"/>
      <c r="Q3" s="16"/>
      <c r="R3" s="16"/>
      <c r="S3" s="16"/>
      <c r="T3" s="16"/>
      <c r="U3" s="79" t="s">
        <v>29</v>
      </c>
      <c r="V3" s="79"/>
      <c r="W3" s="13" t="s">
        <v>41</v>
      </c>
      <c r="X3" s="13"/>
      <c r="Y3" s="13"/>
      <c r="Z3" s="13"/>
    </row>
    <row r="4" spans="2:34" x14ac:dyDescent="0.2">
      <c r="B4" s="28" t="str">
        <f>"Inkomen uit loondienst "&amp;(D2-1)</f>
        <v>Inkomen uit loondienst 2016</v>
      </c>
      <c r="D4" s="18">
        <v>0</v>
      </c>
      <c r="F4" s="13"/>
      <c r="G4" s="13"/>
      <c r="H4" s="13"/>
      <c r="I4" s="13"/>
      <c r="J4" s="13"/>
      <c r="K4" s="13"/>
      <c r="L4" s="13"/>
      <c r="M4" s="13"/>
      <c r="N4" s="144" t="s">
        <v>10</v>
      </c>
      <c r="O4" s="144" t="s">
        <v>15</v>
      </c>
      <c r="P4" s="144" t="s">
        <v>12</v>
      </c>
      <c r="Q4" s="146" t="s">
        <v>14</v>
      </c>
      <c r="R4" s="146"/>
      <c r="S4" s="147" t="s">
        <v>13</v>
      </c>
      <c r="T4" s="146"/>
      <c r="U4" s="78" t="s">
        <v>24</v>
      </c>
      <c r="V4" s="78" t="s">
        <v>25</v>
      </c>
      <c r="W4" s="13" t="s">
        <v>42</v>
      </c>
      <c r="X4" s="13"/>
      <c r="Y4" s="13"/>
      <c r="Z4" s="13"/>
    </row>
    <row r="5" spans="2:34" x14ac:dyDescent="0.2">
      <c r="B5" s="59" t="str">
        <f>"Winst/(Verlies) uit Onderneming "&amp;(D2-1)</f>
        <v>Winst/(Verlies) uit Onderneming 2016</v>
      </c>
      <c r="C5" s="19"/>
      <c r="D5" s="18">
        <v>0</v>
      </c>
      <c r="E5" s="19"/>
      <c r="F5" s="104"/>
      <c r="G5" s="13"/>
      <c r="H5" s="13"/>
      <c r="I5" s="13"/>
      <c r="J5" s="13"/>
      <c r="K5" s="13"/>
      <c r="L5" s="13"/>
      <c r="M5" s="13"/>
      <c r="N5" s="144"/>
      <c r="O5" s="144"/>
      <c r="P5" s="144"/>
      <c r="Q5" s="144" t="s">
        <v>9</v>
      </c>
      <c r="R5" s="144" t="s">
        <v>2</v>
      </c>
      <c r="S5" s="144">
        <f>VLOOKUP($D$2,gegevens!$B$6:$K$21,9)</f>
        <v>55</v>
      </c>
      <c r="T5" s="144">
        <f>VLOOKUP($D$2,gegevens!$B$6:$K$21,10)</f>
        <v>6</v>
      </c>
      <c r="U5" s="78"/>
      <c r="V5" s="78" t="s">
        <v>26</v>
      </c>
      <c r="W5" s="13"/>
      <c r="X5" s="13"/>
      <c r="Y5" s="13"/>
      <c r="Z5" s="13"/>
    </row>
    <row r="6" spans="2:34" ht="17" customHeight="1" x14ac:dyDescent="0.2">
      <c r="B6" s="28" t="str">
        <f>"Overig belastbaar inkomen "&amp;(D2-1)</f>
        <v>Overig belastbaar inkomen 2016</v>
      </c>
      <c r="D6" s="18">
        <v>0</v>
      </c>
      <c r="F6" s="13"/>
      <c r="G6" s="13"/>
      <c r="H6" s="13"/>
      <c r="I6" s="13"/>
      <c r="J6" s="13"/>
      <c r="K6" s="13"/>
      <c r="L6" s="13"/>
      <c r="M6" s="13"/>
      <c r="N6" s="145"/>
      <c r="O6" s="145"/>
      <c r="P6" s="145"/>
      <c r="Q6" s="145"/>
      <c r="R6" s="145"/>
      <c r="S6" s="145"/>
      <c r="T6" s="145"/>
      <c r="U6" s="79"/>
      <c r="V6" s="79"/>
      <c r="W6" s="13"/>
      <c r="X6" s="13">
        <v>20</v>
      </c>
      <c r="Y6" s="13">
        <f>X6+5</f>
        <v>25</v>
      </c>
      <c r="Z6" s="13">
        <f t="shared" ref="Z6:AH6" si="0">Y6+5</f>
        <v>30</v>
      </c>
      <c r="AA6" s="13">
        <f t="shared" si="0"/>
        <v>35</v>
      </c>
      <c r="AB6" s="13">
        <f t="shared" si="0"/>
        <v>40</v>
      </c>
      <c r="AC6" s="13">
        <f t="shared" si="0"/>
        <v>45</v>
      </c>
      <c r="AD6" s="13">
        <f t="shared" si="0"/>
        <v>50</v>
      </c>
      <c r="AE6" s="13">
        <f t="shared" si="0"/>
        <v>55</v>
      </c>
      <c r="AF6" s="13">
        <f t="shared" si="0"/>
        <v>60</v>
      </c>
      <c r="AG6" s="13">
        <f t="shared" si="0"/>
        <v>65</v>
      </c>
      <c r="AH6" s="13">
        <f t="shared" si="0"/>
        <v>70</v>
      </c>
    </row>
    <row r="7" spans="2:34" x14ac:dyDescent="0.2">
      <c r="B7" s="28"/>
      <c r="F7" s="13"/>
      <c r="G7" s="13"/>
      <c r="H7" s="13"/>
      <c r="I7" s="13"/>
      <c r="J7" s="13"/>
      <c r="K7" s="13"/>
      <c r="L7" s="13"/>
      <c r="M7" s="13"/>
      <c r="N7" s="20">
        <v>2</v>
      </c>
      <c r="O7" s="20">
        <v>3</v>
      </c>
      <c r="P7" s="20">
        <v>4</v>
      </c>
      <c r="Q7" s="20">
        <v>5</v>
      </c>
      <c r="R7" s="20">
        <v>6</v>
      </c>
      <c r="S7" s="20">
        <v>7</v>
      </c>
      <c r="T7" s="20">
        <v>8</v>
      </c>
      <c r="U7" s="53">
        <v>11</v>
      </c>
      <c r="V7" s="53">
        <v>12</v>
      </c>
      <c r="W7" s="13">
        <v>14</v>
      </c>
      <c r="X7" s="13">
        <v>17</v>
      </c>
      <c r="Y7" s="13">
        <f>X7+1</f>
        <v>18</v>
      </c>
      <c r="Z7" s="13">
        <f t="shared" ref="Z7:AH7" si="1">Y7+1</f>
        <v>19</v>
      </c>
      <c r="AA7" s="13">
        <f t="shared" si="1"/>
        <v>20</v>
      </c>
      <c r="AB7" s="13">
        <f t="shared" si="1"/>
        <v>21</v>
      </c>
      <c r="AC7" s="13">
        <f t="shared" si="1"/>
        <v>22</v>
      </c>
      <c r="AD7" s="13">
        <f t="shared" si="1"/>
        <v>23</v>
      </c>
      <c r="AE7" s="13">
        <f t="shared" si="1"/>
        <v>24</v>
      </c>
      <c r="AF7" s="13">
        <f t="shared" si="1"/>
        <v>25</v>
      </c>
      <c r="AG7" s="13">
        <f t="shared" si="1"/>
        <v>26</v>
      </c>
      <c r="AH7" s="13">
        <f t="shared" si="1"/>
        <v>27</v>
      </c>
    </row>
    <row r="8" spans="2:34" x14ac:dyDescent="0.2">
      <c r="B8" s="28" t="s">
        <v>10</v>
      </c>
      <c r="D8" s="21">
        <f>N8</f>
        <v>12032</v>
      </c>
      <c r="F8" s="13"/>
      <c r="G8" s="106"/>
      <c r="H8" s="13"/>
      <c r="I8" s="13"/>
      <c r="J8" s="13"/>
      <c r="K8" s="13"/>
      <c r="L8" s="13"/>
      <c r="M8" s="13"/>
      <c r="N8" s="22">
        <f>VLOOKUP($D$2,gegevens!$B$6:$I$26,N7)</f>
        <v>12032</v>
      </c>
      <c r="O8" s="23">
        <f>VLOOKUP($D$2,gegevens!$B$6:$I$26,O7)</f>
        <v>0.13800000000000001</v>
      </c>
      <c r="P8" s="24">
        <f>VLOOKUP($D$2,gegevens!$B$6:$I$26,P7)</f>
        <v>6.5</v>
      </c>
      <c r="Q8" s="22">
        <f>VLOOKUP($D$2,gegevens!$B$6:$I$26,Q7)</f>
        <v>91285</v>
      </c>
      <c r="R8" s="22">
        <f>VLOOKUP($D$2,gegevens!$B$6:$I$26,R7)</f>
        <v>12598</v>
      </c>
      <c r="S8" s="22">
        <f>VLOOKUP($D$2,gegevens!$B$6:$I$26,S7)</f>
        <v>7110</v>
      </c>
      <c r="T8" s="22">
        <f>VLOOKUP($D$2,gegevens!$B$6:$I$26,T7)</f>
        <v>14039</v>
      </c>
      <c r="U8" s="80">
        <f>VLOOKUP($D$2-1,gegevens!$B$6:$N$26,U7)</f>
        <v>9.8000000000000004E-2</v>
      </c>
      <c r="V8" s="81">
        <f>VLOOKUP($D$2-1,gegevens!$B$6:$N$26,V7)</f>
        <v>8774</v>
      </c>
      <c r="W8" s="81">
        <f>VLOOKUP($D$2,gegevens!$B$6:$AB$26,W7)</f>
        <v>103317</v>
      </c>
      <c r="X8" s="80">
        <f>VLOOKUP($D$2,gegevens!$B$6:$AB$26,X7)</f>
        <v>2.3E-2</v>
      </c>
      <c r="Y8" s="80">
        <f>VLOOKUP($D$2,gegevens!$B$6:$AB$26,Y7)</f>
        <v>2.7E-2</v>
      </c>
      <c r="Z8" s="80">
        <f>VLOOKUP($D$2,gegevens!$B$6:$AB$26,Z7)</f>
        <v>3.3000000000000002E-2</v>
      </c>
      <c r="AA8" s="80">
        <f>VLOOKUP($D$2,gegevens!$B$6:$AB$26,AA7)</f>
        <v>3.9E-2</v>
      </c>
      <c r="AB8" s="80">
        <f>VLOOKUP($D$2,gegevens!$B$6:$AB$26,AB7)</f>
        <v>4.7E-2</v>
      </c>
      <c r="AC8" s="80">
        <f>VLOOKUP($D$2,gegevens!$B$6:$AB$26,AC7)</f>
        <v>5.7000000000000002E-2</v>
      </c>
      <c r="AD8" s="80">
        <f>VLOOKUP($D$2,gegevens!$B$6:$AB$26,AD7)</f>
        <v>6.8000000000000005E-2</v>
      </c>
      <c r="AE8" s="80">
        <f>VLOOKUP($D$2,gegevens!$B$6:$AB$26,AE7)</f>
        <v>8.3000000000000004E-2</v>
      </c>
      <c r="AF8" s="80">
        <f>VLOOKUP($D$2,gegevens!$B$6:$AB$26,AF7)</f>
        <v>9.9000000000000005E-2</v>
      </c>
      <c r="AG8" s="80">
        <f>VLOOKUP($D$2,gegevens!$B$6:$AB$26,AG7)</f>
        <v>0.11899999999999999</v>
      </c>
      <c r="AH8" s="80">
        <f>VLOOKUP($D$2,gegevens!$B$6:$AB$26,AH7)</f>
        <v>0.13500000000000001</v>
      </c>
    </row>
    <row r="9" spans="2:34" x14ac:dyDescent="0.2">
      <c r="B9" s="28"/>
      <c r="F9" s="13"/>
      <c r="G9" s="107"/>
      <c r="H9" s="13"/>
      <c r="I9" s="13"/>
      <c r="J9" s="13"/>
      <c r="K9" s="13"/>
      <c r="L9" s="13"/>
      <c r="M9" s="13"/>
      <c r="N9" s="16"/>
      <c r="O9" s="16"/>
      <c r="P9" s="16"/>
      <c r="Q9" s="16"/>
      <c r="R9" s="16"/>
      <c r="S9" s="86">
        <f>ROUNDUP(17%*D10,0)</f>
        <v>0</v>
      </c>
      <c r="T9" s="16"/>
      <c r="U9" s="78"/>
      <c r="V9" s="78"/>
      <c r="W9" s="13"/>
      <c r="X9" s="13"/>
      <c r="Y9" s="13"/>
      <c r="Z9" s="13"/>
    </row>
    <row r="10" spans="2:34" x14ac:dyDescent="0.2">
      <c r="B10" s="28" t="str">
        <f>"Premiegrondslag in "&amp;D2</f>
        <v>Premiegrondslag in 2017</v>
      </c>
      <c r="D10" s="25">
        <f>MAX(0,ROUNDUP(MIN(D4+D5+D6-D8,Q8),0))</f>
        <v>0</v>
      </c>
      <c r="F10" s="13"/>
      <c r="G10" s="13"/>
      <c r="H10" s="13"/>
      <c r="I10" s="13"/>
      <c r="J10" s="13"/>
      <c r="K10" s="13"/>
      <c r="L10" s="13"/>
      <c r="M10" s="13"/>
      <c r="O10" s="12" t="s">
        <v>21</v>
      </c>
      <c r="P10" s="12" t="s">
        <v>20</v>
      </c>
      <c r="U10" s="13"/>
      <c r="V10" s="13"/>
      <c r="W10" s="13"/>
      <c r="X10" s="13"/>
      <c r="Y10" s="13"/>
      <c r="Z10" s="13"/>
    </row>
    <row r="11" spans="2:34" x14ac:dyDescent="0.2">
      <c r="B11" s="28" t="s">
        <v>11</v>
      </c>
      <c r="D11" s="26">
        <f>O8</f>
        <v>0.13800000000000001</v>
      </c>
      <c r="F11" s="13"/>
      <c r="G11" s="13"/>
      <c r="H11" s="13"/>
      <c r="I11" s="13"/>
      <c r="J11" s="13"/>
      <c r="K11" s="13"/>
      <c r="L11" s="13"/>
      <c r="M11" s="13"/>
      <c r="N11" s="12" t="s">
        <v>32</v>
      </c>
      <c r="O11" s="82">
        <f>D2-YEAR(geboortedatum)-1</f>
        <v>51</v>
      </c>
      <c r="P11" s="12">
        <f>12-MONTH(geboortedatum)</f>
        <v>5</v>
      </c>
      <c r="S11" s="12" t="s">
        <v>22</v>
      </c>
      <c r="T11" s="12">
        <f>IF(O11&lt;S5,1,IF(O11&gt;S5,2,IF(P11&lt;T5,1,2)))</f>
        <v>1</v>
      </c>
      <c r="U11" s="13"/>
      <c r="V11" s="13"/>
      <c r="W11" s="13"/>
      <c r="X11" s="13">
        <f>IF($O$11&lt;X6,1-SUM($W11:W11),0)</f>
        <v>0</v>
      </c>
      <c r="Y11" s="13">
        <f>IF($O$11&lt;Y6,1-SUM($W11:X11),0)</f>
        <v>0</v>
      </c>
      <c r="Z11" s="13">
        <f>IF($O$11&lt;Z6,1-SUM($W11:Y11),0)</f>
        <v>0</v>
      </c>
      <c r="AA11" s="13">
        <f>IF($O$11&lt;AA6,1-SUM($W11:Z11),0)</f>
        <v>0</v>
      </c>
      <c r="AB11" s="13">
        <f>IF($O$11&lt;AB6,1-SUM($W11:AA11),0)</f>
        <v>0</v>
      </c>
      <c r="AC11" s="13">
        <f>IF($O$11&lt;AC6,1-SUM($W11:AB11),0)</f>
        <v>0</v>
      </c>
      <c r="AD11" s="13">
        <f>IF($O$11&lt;AD6,1-SUM($W11:AC11),0)</f>
        <v>0</v>
      </c>
      <c r="AE11" s="13">
        <f>IF($O$11&lt;AE6,1-SUM($W11:AD11),0)</f>
        <v>1</v>
      </c>
      <c r="AF11" s="13">
        <f>IF($O$11&lt;AF6,1-SUM($W11:AE11),0)</f>
        <v>0</v>
      </c>
      <c r="AG11" s="13">
        <f>IF($O$11&lt;AG6,1-SUM($W11:AF11),0)</f>
        <v>0</v>
      </c>
      <c r="AH11" s="13">
        <f>IF($O$11&lt;AH6,1-SUM($W11:AG11),0)</f>
        <v>0</v>
      </c>
    </row>
    <row r="12" spans="2:34" ht="21" x14ac:dyDescent="0.25">
      <c r="B12" s="28"/>
      <c r="F12" s="13"/>
      <c r="G12" s="13"/>
      <c r="H12" s="13"/>
      <c r="I12" s="122" t="s">
        <v>38</v>
      </c>
      <c r="J12" s="123"/>
      <c r="K12" s="123"/>
      <c r="L12" s="123"/>
      <c r="M12" s="123"/>
      <c r="N12" s="12" t="s">
        <v>33</v>
      </c>
      <c r="O12" s="82">
        <f>S5+10</f>
        <v>65</v>
      </c>
      <c r="P12" s="12">
        <f>T5</f>
        <v>6</v>
      </c>
      <c r="S12" s="12" t="s">
        <v>34</v>
      </c>
      <c r="T12" s="12">
        <f>IF(T13&lt;0,1,0)</f>
        <v>1</v>
      </c>
      <c r="U12" s="13"/>
      <c r="V12" s="13"/>
      <c r="W12" s="13"/>
      <c r="X12" s="13"/>
      <c r="Y12" s="13"/>
      <c r="Z12" s="13"/>
    </row>
    <row r="13" spans="2:34" x14ac:dyDescent="0.2">
      <c r="B13" s="28" t="str">
        <f>"Pensioentoename "&amp;(D2-1)&amp;" (=Factor A)"</f>
        <v>Pensioentoename 2016 (=Factor A)</v>
      </c>
      <c r="D13" s="27">
        <v>0</v>
      </c>
      <c r="F13" s="13"/>
      <c r="G13" s="13"/>
      <c r="H13" s="13"/>
      <c r="T13" s="89">
        <f>O11-O12+(P11-P12)/12</f>
        <v>-14.083333333333334</v>
      </c>
      <c r="U13" s="87"/>
      <c r="V13" s="13"/>
      <c r="W13" s="13"/>
      <c r="X13" s="124">
        <f>SUMPRODUCT(X11:AH11,X8:AH8)</f>
        <v>8.3000000000000004E-2</v>
      </c>
      <c r="Y13" s="13"/>
      <c r="Z13" s="13"/>
    </row>
    <row r="14" spans="2:34" x14ac:dyDescent="0.2">
      <c r="B14" s="28" t="s">
        <v>12</v>
      </c>
      <c r="D14" s="28">
        <f>P8</f>
        <v>6.5</v>
      </c>
      <c r="F14" s="13"/>
      <c r="G14" s="13"/>
      <c r="H14" s="13"/>
      <c r="O14" s="83">
        <v>0</v>
      </c>
      <c r="U14" s="13"/>
      <c r="V14" s="13"/>
      <c r="W14" s="13"/>
      <c r="X14" s="13"/>
      <c r="Y14" s="13"/>
      <c r="Z14" s="13"/>
    </row>
    <row r="15" spans="2:34" x14ac:dyDescent="0.2">
      <c r="B15" s="28"/>
      <c r="D15" s="28"/>
      <c r="F15" s="13"/>
      <c r="G15" s="13"/>
      <c r="H15" s="13"/>
      <c r="O15" s="83">
        <v>1</v>
      </c>
      <c r="U15" s="13"/>
      <c r="V15" s="13"/>
      <c r="W15" s="13"/>
      <c r="X15" s="13"/>
      <c r="Y15" s="13"/>
      <c r="Z15" s="13"/>
    </row>
    <row r="16" spans="2:34" x14ac:dyDescent="0.2">
      <c r="B16" s="59" t="str">
        <f>"Gebruik gemaakt van de oudedagsreserve (FOR) in "&amp;(D2-1)&amp;"?"</f>
        <v>Gebruik gemaakt van de oudedagsreserve (FOR) in 2016?</v>
      </c>
      <c r="D16" s="84"/>
      <c r="E16" s="54">
        <f>IF(D16=N16,1,0)</f>
        <v>1</v>
      </c>
      <c r="F16" s="13"/>
      <c r="G16" s="13"/>
      <c r="H16" s="13"/>
      <c r="U16" s="13"/>
      <c r="V16" s="13"/>
      <c r="W16" s="13"/>
      <c r="X16" s="13"/>
      <c r="Y16" s="13"/>
      <c r="Z16" s="13"/>
    </row>
    <row r="17" spans="2:26" x14ac:dyDescent="0.2">
      <c r="B17" s="120" t="str">
        <f>"Toename FOR in "&amp;(D2-1)</f>
        <v>Toename FOR in 2016</v>
      </c>
      <c r="D17" s="27">
        <f>IF(AND(D16=1,D18=0),MIN(U8*D5,V8),0)</f>
        <v>0</v>
      </c>
      <c r="F17" s="13"/>
      <c r="G17" s="13"/>
      <c r="H17" s="13"/>
      <c r="U17" s="13"/>
      <c r="V17" s="13"/>
      <c r="W17" s="13"/>
      <c r="X17" s="13"/>
      <c r="Y17" s="13"/>
      <c r="Z17" s="13"/>
    </row>
    <row r="18" spans="2:26" x14ac:dyDescent="0.2">
      <c r="B18" s="120" t="str">
        <f>"Afname FOR (excl. omzetting in lijfrente) in "&amp;(D2-1)</f>
        <v>Afname FOR (excl. omzetting in lijfrente) in 2016</v>
      </c>
      <c r="C18" s="19"/>
      <c r="D18" s="27">
        <v>0</v>
      </c>
      <c r="E18" s="19"/>
      <c r="U18" s="13"/>
      <c r="V18" s="13"/>
      <c r="W18" s="13"/>
      <c r="X18" s="13"/>
      <c r="Y18" s="13"/>
      <c r="Z18" s="13"/>
    </row>
    <row r="19" spans="2:26" x14ac:dyDescent="0.2">
      <c r="B19" s="120" t="str">
        <f>"Bedrag FOR omgezet naar lijfrente in "&amp;(D2)</f>
        <v>Bedrag FOR omgezet naar lijfrente in 2017</v>
      </c>
      <c r="C19" s="19"/>
      <c r="D19" s="27">
        <v>0</v>
      </c>
      <c r="E19" s="19"/>
      <c r="F19" s="105"/>
      <c r="G19" s="74" t="s">
        <v>28</v>
      </c>
      <c r="H19" s="75">
        <f>ROUNDUP(G41,0)</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2017</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2017</v>
      </c>
      <c r="D23" s="21">
        <f>MIN(SUM(G32:M32),S9,CHOOSE(T11,S8,T8))</f>
        <v>0</v>
      </c>
      <c r="F23" s="13"/>
      <c r="U23" s="13"/>
      <c r="V23" s="13"/>
      <c r="W23" s="13"/>
      <c r="X23" s="13"/>
      <c r="Y23" s="13"/>
      <c r="Z23" s="13"/>
    </row>
    <row r="24" spans="2:26" ht="19" thickBot="1" x14ac:dyDescent="0.25">
      <c r="B24" s="28"/>
      <c r="D24" s="25"/>
      <c r="F24" s="13"/>
      <c r="U24" s="13"/>
      <c r="V24" s="13"/>
      <c r="W24" s="13"/>
      <c r="X24" s="13"/>
      <c r="Y24" s="13"/>
      <c r="Z24" s="13"/>
    </row>
    <row r="25" spans="2:26" ht="19" thickBot="1" x14ac:dyDescent="0.25">
      <c r="B25" s="62" t="str">
        <f>"Maximaal toegelaten lijfrentestorting in "&amp;D2</f>
        <v>Maximaal toegelaten lijfrentestorting in 2017</v>
      </c>
      <c r="C25" s="32"/>
      <c r="D25" s="33">
        <f>D21+D23+D19</f>
        <v>0</v>
      </c>
      <c r="F25" s="13"/>
      <c r="U25" s="13"/>
      <c r="V25" s="13"/>
      <c r="W25" s="13"/>
      <c r="X25" s="13"/>
      <c r="Y25" s="13"/>
      <c r="Z25" s="13"/>
    </row>
    <row r="26" spans="2:26" x14ac:dyDescent="0.2">
      <c r="B26" s="28"/>
      <c r="D26" s="25"/>
      <c r="F26" s="13"/>
      <c r="U26" s="13"/>
      <c r="V26" s="13"/>
      <c r="W26" s="13"/>
      <c r="X26" s="13"/>
      <c r="Y26" s="13"/>
      <c r="Z26" s="13"/>
    </row>
    <row r="27" spans="2:26" x14ac:dyDescent="0.2">
      <c r="B27" s="28" t="str">
        <f>"Betaald aan lijfrente in "&amp;D2</f>
        <v>Betaald aan lijfrente in 2017</v>
      </c>
      <c r="D27" s="27">
        <v>0</v>
      </c>
      <c r="F27" s="13"/>
      <c r="U27" s="13"/>
      <c r="V27" s="13"/>
      <c r="W27" s="13"/>
      <c r="X27" s="13"/>
      <c r="Y27" s="13"/>
      <c r="Z27" s="13"/>
    </row>
    <row r="28" spans="2:26" x14ac:dyDescent="0.2">
      <c r="B28" s="63" t="s">
        <v>5</v>
      </c>
      <c r="D28" s="34">
        <f>IF((D27-D19)&gt;D23,D23,MAX(0,D27-D19))</f>
        <v>0</v>
      </c>
      <c r="F28" s="13"/>
      <c r="G28" s="25"/>
      <c r="U28" s="13"/>
      <c r="V28" s="13"/>
      <c r="W28" s="13"/>
      <c r="X28" s="13"/>
      <c r="Y28" s="13"/>
      <c r="Z28" s="13"/>
    </row>
    <row r="29" spans="2:26" x14ac:dyDescent="0.2">
      <c r="B29" s="63" t="s">
        <v>6</v>
      </c>
      <c r="D29" s="34">
        <f>MAX(0,D27-D28-D19)</f>
        <v>0</v>
      </c>
      <c r="F29" s="13"/>
      <c r="U29" s="13"/>
      <c r="V29" s="13"/>
      <c r="W29" s="13"/>
      <c r="X29" s="13"/>
      <c r="Y29" s="13"/>
      <c r="Z29" s="13"/>
    </row>
    <row r="30" spans="2:26" x14ac:dyDescent="0.2">
      <c r="B30" s="28"/>
      <c r="C30" s="28"/>
      <c r="D30" s="55"/>
      <c r="U30" s="13"/>
      <c r="V30" s="13"/>
      <c r="W30" s="13"/>
      <c r="X30" s="13"/>
      <c r="Y30" s="13"/>
      <c r="Z30" s="13"/>
    </row>
    <row r="31" spans="2:26" x14ac:dyDescent="0.2">
      <c r="B31" s="56" t="s">
        <v>7</v>
      </c>
      <c r="C31" s="28"/>
      <c r="D31" s="28"/>
      <c r="F31" s="50">
        <f>D2</f>
        <v>2017</v>
      </c>
      <c r="G31" s="50">
        <f>F31-1</f>
        <v>2016</v>
      </c>
      <c r="H31" s="50">
        <f t="shared" ref="H31:M31" si="2">G31-1</f>
        <v>2015</v>
      </c>
      <c r="I31" s="50">
        <f t="shared" si="2"/>
        <v>2014</v>
      </c>
      <c r="J31" s="50">
        <f t="shared" si="2"/>
        <v>2013</v>
      </c>
      <c r="K31" s="50">
        <f t="shared" si="2"/>
        <v>2012</v>
      </c>
      <c r="L31" s="50">
        <f t="shared" si="2"/>
        <v>2011</v>
      </c>
      <c r="M31" s="50">
        <f t="shared" si="2"/>
        <v>2010</v>
      </c>
      <c r="N31" s="117" t="s">
        <v>23</v>
      </c>
      <c r="U31" s="13"/>
      <c r="V31" s="13"/>
      <c r="W31" s="13"/>
      <c r="X31" s="13"/>
      <c r="Y31" s="13"/>
      <c r="Z31" s="13"/>
    </row>
    <row r="32" spans="2:26" x14ac:dyDescent="0.2">
      <c r="B32" s="28"/>
      <c r="C32" s="28"/>
      <c r="D32" s="16" t="str">
        <f>"Nog ongebruikt begin "&amp;D2</f>
        <v>Nog ongebruikt begin 2017</v>
      </c>
      <c r="F32" s="34">
        <f>D21</f>
        <v>0</v>
      </c>
      <c r="G32" s="34">
        <f>'2016'!F34</f>
        <v>0</v>
      </c>
      <c r="H32" s="34">
        <f>'2016'!G34</f>
        <v>0</v>
      </c>
      <c r="I32" s="34">
        <f>'2016'!H34</f>
        <v>0</v>
      </c>
      <c r="J32" s="34">
        <f>'2016'!I34</f>
        <v>0</v>
      </c>
      <c r="K32" s="34">
        <f>'2016'!J34</f>
        <v>0</v>
      </c>
      <c r="L32" s="34">
        <f>'2016'!K34</f>
        <v>0</v>
      </c>
      <c r="M32" s="34">
        <f>'2016'!L34</f>
        <v>0</v>
      </c>
      <c r="U32" s="13"/>
      <c r="V32" s="13"/>
      <c r="W32" s="13"/>
      <c r="X32" s="13"/>
      <c r="Y32" s="13"/>
      <c r="Z32" s="13"/>
    </row>
    <row r="33" spans="1:35" x14ac:dyDescent="0.2">
      <c r="B33" s="28"/>
      <c r="C33" s="28"/>
      <c r="D33" s="16" t="str">
        <f>"Gebruikt in "&amp;D2</f>
        <v>Gebruikt in 2017</v>
      </c>
      <c r="F33" s="35">
        <f>D29</f>
        <v>0</v>
      </c>
      <c r="G33" s="35">
        <f>IF(G32&lt;($D28-SUM(H33:$N33)),G32,($D28-SUM(H33:$N33)))</f>
        <v>0</v>
      </c>
      <c r="H33" s="35">
        <f>IF(H32&lt;($D28-SUM(I33:$N33)),H32,($D28-SUM(I33:$N33)))</f>
        <v>0</v>
      </c>
      <c r="I33" s="35">
        <f>IF(I32&lt;($D28-SUM(J33:$N33)),I32,($D28-SUM(J33:$N33)))</f>
        <v>0</v>
      </c>
      <c r="J33" s="35">
        <f>IF(J32&lt;($D28-SUM(K33:$N33)),J32,($D28-SUM(K33:$N33)))</f>
        <v>0</v>
      </c>
      <c r="K33" s="35">
        <f>IF(K32&lt;($D28-SUM(L33:$N33)),K32,($D28-SUM(L33:$N33)))</f>
        <v>0</v>
      </c>
      <c r="L33" s="35">
        <f>IF(L32&lt;($D28-SUM(M33:$N33)),L32,($D28-SUM(M33:$N33)))</f>
        <v>0</v>
      </c>
      <c r="M33" s="35">
        <f>IF(M32&lt;($D28-SUM(N33:$N33)),M32,($D28-SUM(N33:$N33)))</f>
        <v>0</v>
      </c>
      <c r="U33" s="13"/>
      <c r="V33" s="13"/>
      <c r="W33" s="13"/>
      <c r="X33" s="13"/>
      <c r="Y33" s="13"/>
      <c r="Z33" s="13"/>
    </row>
    <row r="34" spans="1:35" x14ac:dyDescent="0.2">
      <c r="B34" s="28"/>
      <c r="C34" s="28"/>
      <c r="D34" s="57" t="s">
        <v>31</v>
      </c>
      <c r="E34" s="36"/>
      <c r="F34" s="142">
        <f>F32-F33</f>
        <v>0</v>
      </c>
      <c r="G34" s="142">
        <f t="shared" ref="G34:M34" si="3">G32-G33</f>
        <v>0</v>
      </c>
      <c r="H34" s="142">
        <f t="shared" si="3"/>
        <v>0</v>
      </c>
      <c r="I34" s="142">
        <f t="shared" si="3"/>
        <v>0</v>
      </c>
      <c r="J34" s="142">
        <f t="shared" si="3"/>
        <v>0</v>
      </c>
      <c r="K34" s="142">
        <f t="shared" si="3"/>
        <v>0</v>
      </c>
      <c r="L34" s="142">
        <f t="shared" si="3"/>
        <v>0</v>
      </c>
      <c r="M34" s="37">
        <f t="shared" si="3"/>
        <v>0</v>
      </c>
      <c r="U34" s="13"/>
      <c r="V34" s="38"/>
      <c r="W34" s="13"/>
      <c r="X34" s="13"/>
      <c r="Y34" s="13"/>
      <c r="Z34" s="13"/>
      <c r="AI34" s="143" t="s">
        <v>48</v>
      </c>
    </row>
    <row r="35" spans="1:35" x14ac:dyDescent="0.2">
      <c r="B35" s="28"/>
      <c r="C35" s="28"/>
      <c r="D35" s="16"/>
      <c r="F35" s="39"/>
      <c r="G35" s="39"/>
      <c r="H35" s="39"/>
      <c r="I35" s="39"/>
      <c r="J35" s="39"/>
      <c r="K35" s="39"/>
      <c r="L35" s="39"/>
      <c r="M35" s="39"/>
      <c r="U35" s="13"/>
      <c r="V35" s="13"/>
      <c r="W35" s="13"/>
      <c r="X35" s="13"/>
      <c r="Y35" s="13"/>
      <c r="Z35" s="13"/>
    </row>
    <row r="36" spans="1:35" x14ac:dyDescent="0.2">
      <c r="B36" s="64" t="s">
        <v>27</v>
      </c>
      <c r="C36" s="65"/>
      <c r="D36" s="66"/>
      <c r="E36" s="67"/>
      <c r="F36" s="68"/>
      <c r="G36" s="39"/>
      <c r="H36" s="39"/>
      <c r="I36" s="39"/>
      <c r="J36" s="39"/>
      <c r="K36" s="39"/>
      <c r="L36" s="39"/>
      <c r="M36" s="39"/>
      <c r="U36" s="13"/>
      <c r="V36" s="13"/>
      <c r="W36" s="13"/>
      <c r="X36" s="13"/>
      <c r="Y36" s="13"/>
      <c r="Z36" s="13"/>
    </row>
    <row r="37" spans="1:35" x14ac:dyDescent="0.2">
      <c r="B37" s="65"/>
      <c r="C37" s="65"/>
      <c r="D37" s="66" t="str">
        <f>"Stand FOR begin "&amp;(D2-1)</f>
        <v>Stand FOR begin 2016</v>
      </c>
      <c r="E37" s="67"/>
      <c r="G37" s="68">
        <f>'2016'!G41</f>
        <v>0</v>
      </c>
      <c r="H37" s="39"/>
      <c r="I37" s="39"/>
      <c r="J37" s="39"/>
      <c r="K37" s="39"/>
      <c r="L37" s="39"/>
      <c r="M37" s="39"/>
      <c r="U37" s="13"/>
      <c r="V37" s="13"/>
      <c r="W37" s="13"/>
      <c r="X37" s="13"/>
      <c r="Y37" s="13"/>
      <c r="Z37" s="13"/>
    </row>
    <row r="38" spans="1:35" x14ac:dyDescent="0.2">
      <c r="B38" s="65"/>
      <c r="C38" s="65"/>
      <c r="D38" s="66" t="str">
        <f>B17</f>
        <v>Toename FOR in 2016</v>
      </c>
      <c r="E38" s="67"/>
      <c r="G38" s="68">
        <f>D17</f>
        <v>0</v>
      </c>
      <c r="H38" s="39"/>
      <c r="I38" s="39"/>
      <c r="J38" s="39"/>
      <c r="K38" s="39"/>
      <c r="L38" s="39"/>
      <c r="M38" s="39"/>
      <c r="U38" s="13"/>
      <c r="V38" s="13"/>
      <c r="W38" s="13"/>
      <c r="X38" s="13"/>
      <c r="Y38" s="13"/>
      <c r="Z38" s="13"/>
    </row>
    <row r="39" spans="1:35" x14ac:dyDescent="0.2">
      <c r="B39" s="65"/>
      <c r="C39" s="65"/>
      <c r="D39" s="66" t="str">
        <f t="shared" ref="D39" si="4">B18</f>
        <v>Afname FOR (excl. omzetting in lijfrente) in 2016</v>
      </c>
      <c r="E39" s="67"/>
      <c r="G39" s="68">
        <f>D18</f>
        <v>0</v>
      </c>
      <c r="H39" s="39"/>
      <c r="I39" s="39"/>
      <c r="J39" s="39"/>
      <c r="K39" s="39"/>
      <c r="L39" s="39"/>
      <c r="M39" s="39"/>
      <c r="U39" s="13"/>
      <c r="V39" s="13"/>
      <c r="W39" s="13"/>
      <c r="X39" s="13"/>
      <c r="Y39" s="13"/>
      <c r="Z39" s="13"/>
    </row>
    <row r="40" spans="1:35" x14ac:dyDescent="0.2">
      <c r="B40" s="65"/>
      <c r="C40" s="65"/>
      <c r="D40" s="66" t="str">
        <f>"Bedrag FOR omgezet naar lijfrente in "&amp;(D2-1)</f>
        <v>Bedrag FOR omgezet naar lijfrente in 2016</v>
      </c>
      <c r="E40" s="67"/>
      <c r="G40" s="69">
        <f>'2016'!D19</f>
        <v>0</v>
      </c>
      <c r="H40" s="39"/>
      <c r="I40" s="39"/>
      <c r="J40" s="39"/>
      <c r="K40" s="39"/>
      <c r="L40" s="39"/>
      <c r="M40" s="39"/>
      <c r="U40" s="13"/>
      <c r="V40" s="13"/>
      <c r="W40" s="13"/>
      <c r="X40" s="13"/>
      <c r="Y40" s="13"/>
      <c r="Z40" s="13"/>
    </row>
    <row r="41" spans="1:35" x14ac:dyDescent="0.2">
      <c r="B41" s="65"/>
      <c r="C41" s="65"/>
      <c r="D41" s="70" t="str">
        <f>"Stand FOR eind "&amp;(D2-1)</f>
        <v>Stand FOR eind 2016</v>
      </c>
      <c r="E41" s="71"/>
      <c r="G41" s="72">
        <f>SUM(G37:G38)-G39-G40</f>
        <v>0</v>
      </c>
      <c r="H41" s="39"/>
      <c r="I41" s="39"/>
      <c r="J41" s="39"/>
      <c r="K41" s="39"/>
      <c r="L41" s="39"/>
      <c r="M41" s="39"/>
      <c r="U41" s="13"/>
      <c r="V41" s="13"/>
      <c r="W41" s="13"/>
      <c r="X41" s="13"/>
      <c r="Y41" s="13"/>
      <c r="Z41" s="13"/>
    </row>
    <row r="42" spans="1:35" x14ac:dyDescent="0.2">
      <c r="A42" s="13"/>
      <c r="B42" s="13"/>
      <c r="C42" s="13"/>
      <c r="D42" s="40"/>
      <c r="E42" s="13"/>
      <c r="F42" s="41"/>
      <c r="G42" s="41"/>
      <c r="H42" s="41"/>
      <c r="I42" s="41"/>
      <c r="J42" s="41"/>
      <c r="K42" s="41"/>
      <c r="L42" s="41"/>
      <c r="M42" s="41"/>
      <c r="N42" s="40"/>
      <c r="O42" s="40"/>
      <c r="P42" s="40"/>
      <c r="Q42" s="40"/>
      <c r="R42" s="40"/>
      <c r="S42" s="40"/>
      <c r="T42" s="40"/>
      <c r="U42" s="13"/>
      <c r="V42" s="13"/>
      <c r="W42" s="13"/>
      <c r="X42" s="13"/>
      <c r="Y42" s="13"/>
      <c r="Z42" s="13"/>
    </row>
    <row r="43" spans="1:35" ht="19" hidden="1" thickBot="1" x14ac:dyDescent="0.25">
      <c r="A43" s="13"/>
      <c r="B43" s="125" t="str">
        <f>"Maximaal toegelaten nettolijfrente storting in "&amp;D2</f>
        <v>Maximaal toegelaten nettolijfrente storting in 2017</v>
      </c>
      <c r="C43" s="126"/>
      <c r="D43" s="127">
        <f>MAX(0,(SUM(D4:D6)-W8)*X13)</f>
        <v>0</v>
      </c>
      <c r="E43" s="13"/>
      <c r="F43" s="41"/>
      <c r="G43" s="41"/>
      <c r="H43" s="41"/>
      <c r="I43" s="41"/>
      <c r="J43" s="41"/>
      <c r="K43" s="41"/>
      <c r="L43" s="41"/>
      <c r="M43" s="41"/>
      <c r="N43" s="40"/>
      <c r="O43" s="40"/>
      <c r="P43" s="40"/>
      <c r="Q43" s="40"/>
      <c r="R43" s="40"/>
      <c r="S43" s="40"/>
      <c r="T43" s="40"/>
      <c r="U43" s="13"/>
      <c r="V43" s="13"/>
      <c r="W43" s="13"/>
      <c r="X43" s="13"/>
      <c r="Y43" s="13"/>
      <c r="Z43" s="13"/>
    </row>
    <row r="44" spans="1:35" hidden="1" x14ac:dyDescent="0.2">
      <c r="A44" s="13"/>
      <c r="B44" s="13"/>
      <c r="C44" s="13"/>
      <c r="D44" s="13"/>
      <c r="E44" s="13"/>
      <c r="F44" s="13"/>
      <c r="G44" s="13"/>
      <c r="H44" s="13"/>
      <c r="I44" s="13"/>
      <c r="J44" s="13"/>
      <c r="K44" s="13"/>
      <c r="L44" s="13"/>
      <c r="M44" s="13"/>
      <c r="N44" s="40"/>
      <c r="O44" s="40"/>
      <c r="P44" s="40"/>
      <c r="Q44" s="40"/>
      <c r="R44" s="40"/>
      <c r="S44" s="40"/>
      <c r="T44" s="40"/>
      <c r="U44" s="13"/>
      <c r="V44" s="13"/>
      <c r="W44" s="13"/>
      <c r="X44" s="13"/>
      <c r="Y44" s="13"/>
      <c r="Z44" s="13"/>
    </row>
    <row r="45" spans="1:35" x14ac:dyDescent="0.2">
      <c r="B45" s="114" t="s">
        <v>37</v>
      </c>
      <c r="D45" s="12"/>
      <c r="F45" s="39"/>
      <c r="G45" s="39"/>
      <c r="H45" s="39"/>
      <c r="I45" s="39"/>
      <c r="J45" s="39"/>
      <c r="K45" s="39"/>
      <c r="L45" s="39"/>
      <c r="M45" s="39"/>
      <c r="U45" s="13"/>
      <c r="V45" s="13"/>
      <c r="W45" s="13"/>
      <c r="X45" s="13"/>
      <c r="Y45" s="13"/>
      <c r="Z45" s="13"/>
    </row>
    <row r="46" spans="1:35" x14ac:dyDescent="0.2">
      <c r="A46" s="13"/>
      <c r="B46" s="13"/>
      <c r="C46" s="13"/>
      <c r="D46" s="88"/>
      <c r="E46" s="13"/>
      <c r="F46" s="13"/>
      <c r="G46" s="13"/>
      <c r="H46" s="13"/>
      <c r="I46" s="13"/>
      <c r="J46" s="13"/>
      <c r="K46" s="13"/>
      <c r="L46" s="13"/>
      <c r="M46" s="13"/>
      <c r="N46" s="40"/>
      <c r="O46" s="40"/>
      <c r="P46" s="40"/>
      <c r="Q46" s="40"/>
      <c r="R46" s="40"/>
      <c r="S46" s="40"/>
      <c r="T46" s="40"/>
      <c r="U46" s="13"/>
      <c r="V46" s="13"/>
      <c r="W46" s="13"/>
      <c r="X46" s="13"/>
      <c r="Y46" s="13"/>
      <c r="Z46" s="13"/>
    </row>
    <row r="47" spans="1:35" x14ac:dyDescent="0.2">
      <c r="A47" s="13"/>
      <c r="B47" s="13"/>
      <c r="C47" s="13"/>
      <c r="D47" s="88"/>
      <c r="E47" s="13"/>
      <c r="F47" s="13"/>
      <c r="G47" s="13"/>
      <c r="H47" s="13"/>
      <c r="I47" s="13"/>
      <c r="J47" s="13"/>
      <c r="K47" s="13"/>
      <c r="L47" s="13"/>
      <c r="M47" s="13"/>
      <c r="N47" s="40"/>
      <c r="O47" s="40"/>
      <c r="P47" s="40"/>
      <c r="Q47" s="40"/>
      <c r="R47" s="40"/>
      <c r="S47" s="40"/>
      <c r="T47" s="40"/>
      <c r="U47" s="13"/>
      <c r="V47" s="13"/>
      <c r="W47" s="13"/>
      <c r="X47" s="13"/>
      <c r="Y47" s="13"/>
      <c r="Z47" s="13"/>
    </row>
    <row r="48" spans="1:35"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row>
    <row r="49" spans="1:26"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row>
    <row r="50" spans="1:26"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row>
    <row r="51" spans="1:26" x14ac:dyDescent="0.2">
      <c r="A51" s="13"/>
      <c r="B51" s="13"/>
      <c r="C51" s="13"/>
      <c r="D51" s="13"/>
      <c r="E51" s="13"/>
      <c r="F51" s="13"/>
      <c r="G51" s="13"/>
      <c r="H51" s="13"/>
      <c r="I51" s="13"/>
      <c r="J51" s="13"/>
      <c r="K51" s="13"/>
      <c r="L51" s="13"/>
      <c r="M51" s="13"/>
      <c r="N51" s="40"/>
      <c r="O51" s="40"/>
      <c r="P51" s="40"/>
      <c r="Q51" s="40"/>
      <c r="R51" s="40"/>
      <c r="S51" s="40"/>
      <c r="T51" s="40"/>
      <c r="U51" s="13"/>
      <c r="V51" s="13"/>
      <c r="W51" s="13"/>
      <c r="X51" s="13"/>
      <c r="Y51" s="13"/>
      <c r="Z51" s="13"/>
    </row>
    <row r="52" spans="1:26"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row>
    <row r="53" spans="1:26"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row>
    <row r="54" spans="1:26"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row>
    <row r="55" spans="1:26"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row>
    <row r="56" spans="1:26" x14ac:dyDescent="0.2">
      <c r="A56" s="13"/>
      <c r="B56" s="13"/>
      <c r="C56" s="13"/>
      <c r="D56" s="13"/>
      <c r="E56" s="13"/>
      <c r="F56" s="13"/>
      <c r="G56" s="13"/>
      <c r="H56" s="13"/>
      <c r="I56" s="13"/>
      <c r="J56" s="13"/>
      <c r="K56" s="13"/>
      <c r="L56" s="13"/>
      <c r="M56" s="13"/>
      <c r="N56" s="40"/>
      <c r="O56" s="40"/>
      <c r="P56" s="40"/>
      <c r="Q56" s="40"/>
      <c r="R56" s="40"/>
      <c r="S56" s="40"/>
      <c r="T56" s="40"/>
      <c r="U56" s="13"/>
      <c r="V56" s="13"/>
      <c r="W56" s="13"/>
      <c r="X56" s="13"/>
      <c r="Y56" s="13"/>
      <c r="Z56" s="13"/>
    </row>
    <row r="57" spans="1:26" x14ac:dyDescent="0.2">
      <c r="A57" s="13"/>
      <c r="B57" s="13"/>
      <c r="C57" s="13"/>
      <c r="D57" s="13"/>
      <c r="E57" s="13"/>
      <c r="F57" s="13"/>
      <c r="G57" s="13"/>
      <c r="H57" s="13"/>
      <c r="I57" s="13"/>
      <c r="J57" s="13"/>
      <c r="K57" s="13"/>
      <c r="L57" s="13"/>
      <c r="M57" s="13"/>
      <c r="N57" s="40"/>
      <c r="O57" s="40"/>
      <c r="P57" s="40"/>
      <c r="Q57" s="40"/>
      <c r="R57" s="40"/>
      <c r="S57" s="40"/>
      <c r="T57" s="40"/>
      <c r="U57" s="13"/>
      <c r="V57" s="13"/>
      <c r="W57" s="13"/>
      <c r="X57" s="13"/>
      <c r="Y57" s="13"/>
      <c r="Z57" s="13"/>
    </row>
    <row r="58" spans="1:26" x14ac:dyDescent="0.2">
      <c r="A58" s="13"/>
      <c r="B58" s="13"/>
      <c r="C58" s="13"/>
      <c r="D58" s="13"/>
      <c r="E58" s="13"/>
      <c r="F58" s="13"/>
      <c r="G58" s="13"/>
      <c r="H58" s="13"/>
      <c r="I58" s="13"/>
      <c r="J58" s="13"/>
      <c r="K58" s="13"/>
      <c r="L58" s="13"/>
      <c r="M58" s="13"/>
      <c r="N58" s="40"/>
      <c r="O58" s="40"/>
      <c r="P58" s="40"/>
      <c r="Q58" s="40"/>
      <c r="R58" s="40"/>
      <c r="S58" s="40"/>
      <c r="T58" s="40"/>
      <c r="U58" s="13"/>
      <c r="V58" s="13"/>
      <c r="W58" s="13"/>
      <c r="X58" s="13"/>
      <c r="Y58" s="13"/>
      <c r="Z58" s="13"/>
    </row>
    <row r="59" spans="1:26" x14ac:dyDescent="0.2">
      <c r="A59" s="13"/>
      <c r="B59" s="13"/>
      <c r="C59" s="13"/>
      <c r="D59" s="13"/>
      <c r="E59" s="13"/>
      <c r="F59" s="13"/>
      <c r="G59" s="13"/>
      <c r="H59" s="13"/>
      <c r="I59" s="13"/>
      <c r="J59" s="13"/>
      <c r="K59" s="13"/>
      <c r="L59" s="13"/>
      <c r="M59" s="13"/>
      <c r="N59" s="40"/>
      <c r="O59" s="40"/>
      <c r="P59" s="40"/>
      <c r="Q59" s="40"/>
      <c r="R59" s="40"/>
      <c r="S59" s="40"/>
      <c r="T59" s="40"/>
      <c r="U59" s="13"/>
      <c r="V59" s="13"/>
      <c r="W59" s="13"/>
      <c r="X59" s="13"/>
      <c r="Y59" s="13"/>
      <c r="Z59" s="13"/>
    </row>
    <row r="60" spans="1:26" x14ac:dyDescent="0.2">
      <c r="A60" s="13"/>
      <c r="B60" s="13"/>
      <c r="C60" s="13"/>
      <c r="D60" s="13"/>
      <c r="E60" s="13"/>
      <c r="F60" s="13"/>
      <c r="G60" s="13"/>
      <c r="H60" s="13"/>
      <c r="I60" s="13"/>
      <c r="J60" s="13"/>
      <c r="K60" s="13"/>
      <c r="L60" s="13"/>
      <c r="M60" s="13"/>
      <c r="N60" s="40"/>
      <c r="O60" s="40"/>
      <c r="P60" s="40"/>
      <c r="Q60" s="40"/>
      <c r="R60" s="40"/>
      <c r="S60" s="40"/>
      <c r="T60" s="40"/>
      <c r="U60" s="13"/>
      <c r="V60" s="13"/>
      <c r="W60" s="13"/>
      <c r="X60" s="13"/>
      <c r="Y60" s="13"/>
      <c r="Z60" s="13"/>
    </row>
    <row r="61" spans="1:26" x14ac:dyDescent="0.2">
      <c r="A61" s="13"/>
      <c r="B61" s="13"/>
      <c r="C61" s="13"/>
      <c r="D61" s="13"/>
      <c r="E61" s="13"/>
      <c r="F61" s="13"/>
      <c r="G61" s="13"/>
      <c r="H61" s="13"/>
      <c r="I61" s="13"/>
      <c r="J61" s="13"/>
      <c r="K61" s="13"/>
      <c r="L61" s="13"/>
      <c r="M61" s="13"/>
      <c r="N61" s="40"/>
      <c r="O61" s="40"/>
      <c r="P61" s="40"/>
      <c r="Q61" s="40"/>
      <c r="R61" s="40"/>
      <c r="S61" s="40"/>
      <c r="T61" s="40"/>
      <c r="U61" s="13"/>
      <c r="V61" s="13"/>
      <c r="W61" s="13"/>
      <c r="X61" s="13"/>
      <c r="Y61" s="13"/>
      <c r="Z61" s="13"/>
    </row>
  </sheetData>
  <sheetProtection password="9A61" sheet="1" objects="1" scenarios="1"/>
  <mergeCells count="9">
    <mergeCell ref="N4:N6"/>
    <mergeCell ref="O4:O6"/>
    <mergeCell ref="P4:P6"/>
    <mergeCell ref="Q4:R4"/>
    <mergeCell ref="S4:T4"/>
    <mergeCell ref="Q5:Q6"/>
    <mergeCell ref="R5:R6"/>
    <mergeCell ref="S5:S6"/>
    <mergeCell ref="T5:T6"/>
  </mergeCells>
  <dataValidations count="5">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operator="greaterThanOrEqual" allowBlank="1" showInputMessage="1" showErrorMessage="1" sqref="D13 D6 D4 D17">
      <formula1>0</formula1>
    </dataValidation>
    <dataValidation type="list" allowBlank="1" showInputMessage="1" showErrorMessage="1" sqref="D16">
      <formula1>$O$14:$O$15</formula1>
    </dataValidation>
  </dataValidations>
  <hyperlinks>
    <hyperlink ref="G3" r:id="rId1" display="http://www.brightpensioen.nl/jaarruimtetool2015"/>
    <hyperlink ref="H3" r:id="rId2" display="http://www.brightpensioen.nl/jaarruimtetool2015"/>
    <hyperlink ref="I3" r:id="rId3" display="http://www.brightpensioen.nl/jaarruimtetool2015"/>
    <hyperlink ref="J3" r:id="rId4" display="http://www.brightpensioen.nl/jaarruimtetool2015"/>
    <hyperlink ref="K3" r:id="rId5" display="http://www.brightpensioen.nl/jaarruimtetool2015"/>
    <hyperlink ref="L3" r:id="rId6" display="http://www.brightpensioen.nl/jaarruimtetool2015"/>
    <hyperlink ref="M3" r:id="rId7" display="http://www.brightpensioen.nl/jaarruimtetool2015"/>
    <hyperlink ref="B45" r:id="rId8"/>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9"/>
  <legacyDrawing r:id="rId10"/>
  <legacyDrawingHF r:id="rId1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tint="0.59999389629810485"/>
    <pageSetUpPr fitToPage="1"/>
  </sheetPr>
  <dimension ref="A1:AC60"/>
  <sheetViews>
    <sheetView zoomScale="70" zoomScaleNormal="70" zoomScalePageLayoutView="70" workbookViewId="0">
      <selection activeCell="D7" sqref="D7"/>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lapsed="1"/>
    <col min="22" max="22" width="10.83203125" style="11" hidden="1" customWidth="1"/>
    <col min="23" max="16384" width="10.83203125" style="11"/>
  </cols>
  <sheetData>
    <row r="1" spans="2:26" ht="94" customHeight="1" x14ac:dyDescent="0.2">
      <c r="U1" s="13"/>
      <c r="V1" s="13"/>
      <c r="W1" s="13"/>
      <c r="X1" s="13"/>
      <c r="Y1" s="13"/>
    </row>
    <row r="2" spans="2:26" ht="27" customHeight="1" x14ac:dyDescent="0.35">
      <c r="B2" s="56" t="s">
        <v>30</v>
      </c>
      <c r="D2" s="14">
        <v>2008</v>
      </c>
      <c r="F2" s="107"/>
      <c r="G2" s="13"/>
      <c r="H2" s="13"/>
      <c r="I2" s="13"/>
      <c r="J2" s="13"/>
      <c r="K2" s="13"/>
      <c r="L2" s="13"/>
      <c r="M2" s="13"/>
      <c r="N2" s="15" t="s">
        <v>16</v>
      </c>
      <c r="O2" s="16"/>
      <c r="P2" s="16"/>
      <c r="Q2" s="16"/>
      <c r="R2" s="16"/>
      <c r="S2" s="16"/>
      <c r="T2" s="16"/>
      <c r="U2" s="13"/>
      <c r="V2" s="13"/>
      <c r="W2" s="13"/>
      <c r="X2" s="13"/>
      <c r="Y2" s="13"/>
      <c r="Z2" s="13"/>
    </row>
    <row r="3" spans="2:26" x14ac:dyDescent="0.2">
      <c r="B3" s="28"/>
      <c r="D3" s="131">
        <f>'2017'!geboortedatum</f>
        <v>23937</v>
      </c>
      <c r="F3" s="103"/>
      <c r="G3" s="13"/>
      <c r="H3" s="13"/>
      <c r="I3" s="13"/>
      <c r="J3" s="13"/>
      <c r="K3" s="13"/>
      <c r="L3" s="103"/>
      <c r="M3" s="103"/>
      <c r="N3" s="16"/>
      <c r="O3" s="16"/>
      <c r="P3" s="16"/>
      <c r="Q3" s="16"/>
      <c r="R3" s="16"/>
      <c r="S3" s="16"/>
      <c r="T3" s="16"/>
      <c r="U3" s="79" t="s">
        <v>29</v>
      </c>
      <c r="V3" s="79"/>
      <c r="W3" s="13"/>
      <c r="X3" s="13"/>
      <c r="Y3" s="13"/>
      <c r="Z3" s="13"/>
    </row>
    <row r="4" spans="2:26" ht="17" customHeight="1" x14ac:dyDescent="0.2">
      <c r="B4" s="28" t="str">
        <f>"Inkomen uit loondienst "&amp;(D2-1)</f>
        <v>Inkomen uit loondienst 2007</v>
      </c>
      <c r="D4" s="18">
        <v>0</v>
      </c>
      <c r="F4" s="13"/>
      <c r="G4" s="13"/>
      <c r="H4" s="13"/>
      <c r="I4" s="13"/>
      <c r="J4" s="13"/>
      <c r="K4" s="13"/>
      <c r="L4" s="13"/>
      <c r="M4" s="13"/>
      <c r="N4" s="144" t="s">
        <v>10</v>
      </c>
      <c r="O4" s="144" t="s">
        <v>15</v>
      </c>
      <c r="P4" s="144" t="s">
        <v>12</v>
      </c>
      <c r="Q4" s="146" t="s">
        <v>14</v>
      </c>
      <c r="R4" s="146"/>
      <c r="S4" s="147" t="s">
        <v>13</v>
      </c>
      <c r="T4" s="146"/>
      <c r="U4" s="78" t="s">
        <v>24</v>
      </c>
      <c r="V4" s="78" t="s">
        <v>25</v>
      </c>
      <c r="W4" s="13"/>
      <c r="X4" s="13"/>
      <c r="Y4" s="13"/>
      <c r="Z4" s="13"/>
    </row>
    <row r="5" spans="2:26" ht="17" customHeight="1" x14ac:dyDescent="0.2">
      <c r="B5" s="59" t="str">
        <f>"Winst/(Verlies) uit Onderneming "&amp;(D2-1)</f>
        <v>Winst/(Verlies) uit Onderneming 2007</v>
      </c>
      <c r="C5" s="19"/>
      <c r="D5" s="18">
        <v>0</v>
      </c>
      <c r="E5" s="19"/>
      <c r="F5" s="104"/>
      <c r="G5" s="13"/>
      <c r="H5" s="13"/>
      <c r="I5" s="13"/>
      <c r="J5" s="13"/>
      <c r="K5" s="13"/>
      <c r="L5" s="13"/>
      <c r="M5" s="13"/>
      <c r="N5" s="144"/>
      <c r="O5" s="144"/>
      <c r="P5" s="144"/>
      <c r="Q5" s="144" t="s">
        <v>9</v>
      </c>
      <c r="R5" s="144" t="s">
        <v>2</v>
      </c>
      <c r="S5" s="144">
        <f>VLOOKUP($D$2,gegevens!$B$6:$K$20,9)</f>
        <v>55</v>
      </c>
      <c r="T5" s="144">
        <f>VLOOKUP($D$2,gegevens!$B$6:$K$20,10)</f>
        <v>0</v>
      </c>
      <c r="U5" s="78"/>
      <c r="V5" s="78" t="s">
        <v>26</v>
      </c>
      <c r="W5" s="13"/>
      <c r="X5" s="13"/>
      <c r="Y5" s="13"/>
      <c r="Z5" s="13"/>
    </row>
    <row r="6" spans="2:26" ht="17" customHeight="1" x14ac:dyDescent="0.2">
      <c r="B6" s="28" t="str">
        <f>"Overig belastbaar inkomen "&amp;(D2-1)</f>
        <v>Overig belastbaar inkomen 2007</v>
      </c>
      <c r="D6" s="18">
        <v>0</v>
      </c>
      <c r="F6" s="13"/>
      <c r="G6" s="13"/>
      <c r="H6" s="13"/>
      <c r="I6" s="13"/>
      <c r="J6" s="13"/>
      <c r="K6" s="13"/>
      <c r="L6" s="13"/>
      <c r="M6" s="13"/>
      <c r="N6" s="145"/>
      <c r="O6" s="145"/>
      <c r="P6" s="145"/>
      <c r="Q6" s="145"/>
      <c r="R6" s="145"/>
      <c r="S6" s="145"/>
      <c r="T6" s="145"/>
      <c r="U6" s="79"/>
      <c r="V6" s="79"/>
      <c r="W6" s="13"/>
      <c r="X6" s="13"/>
      <c r="Y6" s="13"/>
      <c r="Z6" s="13"/>
    </row>
    <row r="7" spans="2:26" x14ac:dyDescent="0.2">
      <c r="B7" s="28"/>
      <c r="F7" s="13"/>
      <c r="G7" s="13"/>
      <c r="H7" s="13"/>
      <c r="I7" s="13"/>
      <c r="J7" s="13"/>
      <c r="K7" s="13"/>
      <c r="L7" s="13"/>
      <c r="M7" s="13"/>
      <c r="N7" s="20">
        <v>2</v>
      </c>
      <c r="O7" s="20">
        <v>3</v>
      </c>
      <c r="P7" s="20">
        <v>4</v>
      </c>
      <c r="Q7" s="20">
        <v>5</v>
      </c>
      <c r="R7" s="20">
        <v>6</v>
      </c>
      <c r="S7" s="20">
        <v>7</v>
      </c>
      <c r="T7" s="20">
        <v>8</v>
      </c>
      <c r="U7" s="53">
        <v>11</v>
      </c>
      <c r="V7" s="53">
        <v>12</v>
      </c>
      <c r="W7" s="13"/>
      <c r="X7" s="13"/>
      <c r="Y7" s="13"/>
      <c r="Z7" s="13"/>
    </row>
    <row r="8" spans="2:26" x14ac:dyDescent="0.2">
      <c r="B8" s="28" t="s">
        <v>10</v>
      </c>
      <c r="D8" s="21">
        <f>N8</f>
        <v>11155</v>
      </c>
      <c r="F8" s="13"/>
      <c r="G8" s="13"/>
      <c r="H8" s="13"/>
      <c r="I8" s="13"/>
      <c r="J8" s="13"/>
      <c r="K8" s="13"/>
      <c r="L8" s="13"/>
      <c r="M8" s="13"/>
      <c r="N8" s="22">
        <f t="array" ref="N8">VLOOKUP($D$2,gegevens!$B$6:$I$20,N7)</f>
        <v>11155</v>
      </c>
      <c r="O8" s="23">
        <f>VLOOKUP($D$2,gegevens!$B$6:$I$20,O7)</f>
        <v>0.17</v>
      </c>
      <c r="P8" s="24">
        <f t="array" ref="P8">VLOOKUP($D$2,gegevens!$B$6:$I$20,P7)</f>
        <v>7.5</v>
      </c>
      <c r="Q8" s="22">
        <f>VLOOKUP($D$2,gegevens!$B$6:$I$20,Q7)</f>
        <v>104806</v>
      </c>
      <c r="R8" s="22">
        <f>VLOOKUP($D$2,gegevens!$B$6:$I$20,R7)</f>
        <v>17818</v>
      </c>
      <c r="S8" s="22">
        <f>VLOOKUP($D$2,gegevens!$B$6:$I$20,S7)</f>
        <v>6590</v>
      </c>
      <c r="T8" s="22">
        <f>VLOOKUP($D$2,gegevens!$B$6:$N$20,T7)</f>
        <v>13016</v>
      </c>
      <c r="U8" s="80">
        <f>VLOOKUP($D$2-1,gegevens!$B$6:$N$20,U7)</f>
        <v>0.12</v>
      </c>
      <c r="V8" s="81">
        <f>VLOOKUP($D$2-1,gegevens!$B$6:$N$20,V7)</f>
        <v>11227</v>
      </c>
      <c r="W8" s="13"/>
      <c r="X8" s="13"/>
      <c r="Y8" s="13"/>
      <c r="Z8" s="13"/>
    </row>
    <row r="9" spans="2:26" x14ac:dyDescent="0.2">
      <c r="B9" s="28"/>
      <c r="F9" s="13"/>
      <c r="G9" s="13"/>
      <c r="H9" s="13"/>
      <c r="I9" s="13"/>
      <c r="J9" s="13"/>
      <c r="K9" s="13"/>
      <c r="L9" s="13"/>
      <c r="M9" s="13"/>
      <c r="N9" s="16"/>
      <c r="O9" s="16"/>
      <c r="P9" s="16"/>
      <c r="Q9" s="16"/>
      <c r="R9" s="16"/>
      <c r="S9" s="86">
        <f>ROUNDUP(17%*D10,0)</f>
        <v>0</v>
      </c>
      <c r="T9" s="16"/>
      <c r="U9" s="78"/>
      <c r="V9" s="78"/>
      <c r="W9" s="13"/>
      <c r="X9" s="13"/>
      <c r="Y9" s="13"/>
      <c r="Z9" s="13"/>
    </row>
    <row r="10" spans="2:26" x14ac:dyDescent="0.2">
      <c r="B10" s="28" t="str">
        <f>"Premiegrondslag in "&amp;D2</f>
        <v>Premiegrondslag in 2008</v>
      </c>
      <c r="D10" s="25">
        <f>MAX(0,ROUNDUP(MIN(D4+D5+D6-D8,Q8),0))</f>
        <v>0</v>
      </c>
      <c r="F10" s="13"/>
      <c r="G10" s="13"/>
      <c r="H10" s="13"/>
      <c r="I10" s="13"/>
      <c r="J10" s="13"/>
      <c r="K10" s="13"/>
      <c r="L10" s="13"/>
      <c r="M10" s="13"/>
      <c r="O10" s="12" t="s">
        <v>21</v>
      </c>
      <c r="P10" s="12" t="s">
        <v>20</v>
      </c>
      <c r="U10" s="13"/>
      <c r="V10" s="13"/>
      <c r="W10" s="13"/>
      <c r="X10" s="13"/>
      <c r="Y10" s="13"/>
      <c r="Z10" s="13"/>
    </row>
    <row r="11" spans="2:26" x14ac:dyDescent="0.2">
      <c r="B11" s="28" t="s">
        <v>11</v>
      </c>
      <c r="D11" s="26">
        <f>O8</f>
        <v>0.17</v>
      </c>
      <c r="F11" s="13"/>
      <c r="G11" s="13"/>
      <c r="H11" s="13"/>
      <c r="I11" s="13"/>
      <c r="J11" s="13"/>
      <c r="K11" s="13"/>
      <c r="L11" s="13"/>
      <c r="M11" s="13"/>
      <c r="N11" s="12" t="s">
        <v>32</v>
      </c>
      <c r="O11" s="82">
        <f>D2-YEAR(geboortedatum)-1</f>
        <v>42</v>
      </c>
      <c r="P11" s="12">
        <f>12-MONTH(geboortedatum)</f>
        <v>5</v>
      </c>
      <c r="S11" s="12" t="s">
        <v>22</v>
      </c>
      <c r="T11" s="12">
        <f>IF(O11&lt;S5,1,IF(O11&gt;S5,2,IF(P11&lt;T5,1,2)))</f>
        <v>1</v>
      </c>
      <c r="U11" s="13"/>
      <c r="V11" s="13"/>
      <c r="W11" s="13"/>
      <c r="X11" s="13"/>
      <c r="Y11" s="13"/>
      <c r="Z11" s="13"/>
    </row>
    <row r="12" spans="2:26" x14ac:dyDescent="0.2">
      <c r="B12" s="28"/>
      <c r="F12" s="13"/>
      <c r="G12" s="13"/>
      <c r="H12" s="13"/>
      <c r="I12" s="13"/>
      <c r="J12" s="13"/>
      <c r="K12" s="13"/>
      <c r="L12" s="13"/>
      <c r="M12" s="13"/>
      <c r="N12" s="12" t="s">
        <v>33</v>
      </c>
      <c r="O12" s="82">
        <f>S5+10</f>
        <v>65</v>
      </c>
      <c r="P12" s="12">
        <f>T5</f>
        <v>0</v>
      </c>
      <c r="S12" s="12" t="s">
        <v>34</v>
      </c>
      <c r="T12" s="12">
        <f>IF(T13&lt;0,1,0)</f>
        <v>1</v>
      </c>
      <c r="U12" s="13"/>
      <c r="V12" s="13"/>
      <c r="W12" s="13"/>
      <c r="X12" s="13"/>
      <c r="Y12" s="13"/>
      <c r="Z12" s="13"/>
    </row>
    <row r="13" spans="2:26" x14ac:dyDescent="0.2">
      <c r="B13" s="28" t="str">
        <f>"Pensioentoename "&amp;(D2-1)&amp;" (=Factor A)"</f>
        <v>Pensioentoename 2007 (=Factor A)</v>
      </c>
      <c r="D13" s="27">
        <v>0</v>
      </c>
      <c r="F13" s="13"/>
      <c r="G13" s="13"/>
      <c r="H13" s="13"/>
      <c r="I13" s="13"/>
      <c r="J13" s="13"/>
      <c r="K13" s="13"/>
      <c r="L13" s="13"/>
      <c r="M13" s="13"/>
      <c r="T13" s="89">
        <f>O11-O12+(P11-P12)/12</f>
        <v>-22.583333333333332</v>
      </c>
      <c r="U13" s="87"/>
      <c r="V13" s="13"/>
      <c r="W13" s="13"/>
      <c r="X13" s="13"/>
      <c r="Y13" s="13"/>
      <c r="Z13" s="13"/>
    </row>
    <row r="14" spans="2:26" x14ac:dyDescent="0.2">
      <c r="B14" s="28" t="s">
        <v>12</v>
      </c>
      <c r="D14" s="28">
        <f>P8</f>
        <v>7.5</v>
      </c>
      <c r="F14" s="13"/>
      <c r="G14" s="13"/>
      <c r="H14" s="13"/>
      <c r="I14" s="13"/>
      <c r="J14" s="13"/>
      <c r="K14" s="13"/>
      <c r="L14" s="13"/>
      <c r="M14" s="13"/>
      <c r="O14" s="83">
        <v>0</v>
      </c>
      <c r="U14" s="13"/>
      <c r="V14" s="13"/>
      <c r="W14" s="13"/>
      <c r="X14" s="13"/>
      <c r="Y14" s="13"/>
      <c r="Z14" s="13"/>
    </row>
    <row r="15" spans="2:26" x14ac:dyDescent="0.2">
      <c r="B15" s="28"/>
      <c r="D15" s="28"/>
      <c r="F15" s="13"/>
      <c r="G15" s="13"/>
      <c r="H15" s="13"/>
      <c r="I15" s="13"/>
      <c r="J15" s="13"/>
      <c r="K15" s="13"/>
      <c r="L15" s="13"/>
      <c r="M15" s="13"/>
      <c r="O15" s="83">
        <v>1</v>
      </c>
      <c r="U15" s="13"/>
      <c r="V15" s="13"/>
      <c r="W15" s="13"/>
      <c r="X15" s="13"/>
      <c r="Y15" s="13"/>
      <c r="Z15" s="13"/>
    </row>
    <row r="16" spans="2:26" x14ac:dyDescent="0.2">
      <c r="B16" s="59" t="str">
        <f>"Gebruik gemaakt van de oudedagsreserve (FOR) in "&amp;(D2-1)&amp;"?"</f>
        <v>Gebruik gemaakt van de oudedagsreserve (FOR) in 2007?</v>
      </c>
      <c r="D16" s="84"/>
      <c r="E16" s="54">
        <f>IF(D16=N16,1,0)</f>
        <v>1</v>
      </c>
      <c r="F16" s="13"/>
      <c r="G16" s="13"/>
      <c r="H16" s="13"/>
      <c r="I16" s="13"/>
      <c r="J16" s="13"/>
      <c r="K16" s="13"/>
      <c r="L16" s="13"/>
      <c r="M16" s="13"/>
      <c r="U16" s="13"/>
      <c r="V16" s="13"/>
      <c r="W16" s="13"/>
      <c r="X16" s="13"/>
      <c r="Y16" s="13"/>
      <c r="Z16" s="13"/>
    </row>
    <row r="17" spans="2:26" x14ac:dyDescent="0.2">
      <c r="B17" s="120" t="str">
        <f>"Toename FOR in "&amp;(D2-1)</f>
        <v>Toename FOR in 2007</v>
      </c>
      <c r="D17" s="27">
        <f>IF(AND(D16=1,D18=0),MIN(U8*D5,V8),0)</f>
        <v>0</v>
      </c>
      <c r="F17" s="13"/>
      <c r="G17" s="13"/>
      <c r="H17" s="13"/>
      <c r="I17" s="13"/>
      <c r="J17" s="13"/>
      <c r="K17" s="13"/>
      <c r="L17" s="13"/>
      <c r="M17" s="13"/>
      <c r="U17" s="13"/>
      <c r="V17" s="13"/>
      <c r="W17" s="13"/>
      <c r="X17" s="13"/>
      <c r="Y17" s="13"/>
      <c r="Z17" s="13"/>
    </row>
    <row r="18" spans="2:26" x14ac:dyDescent="0.2">
      <c r="B18" s="120" t="str">
        <f>"Afname FOR (excl. omzetting in lijfrente) in "&amp;(D2-1)</f>
        <v>Afname FOR (excl. omzetting in lijfrente) in 2007</v>
      </c>
      <c r="C18" s="19"/>
      <c r="D18" s="27">
        <v>0</v>
      </c>
      <c r="E18" s="19"/>
      <c r="U18" s="13"/>
      <c r="V18" s="13"/>
      <c r="W18" s="13"/>
      <c r="X18" s="13"/>
      <c r="Y18" s="13"/>
      <c r="Z18" s="13"/>
    </row>
    <row r="19" spans="2:26" x14ac:dyDescent="0.2">
      <c r="B19" s="120" t="str">
        <f>"Bedrag FOR omgezet naar lijfrente in "&amp;(D2)</f>
        <v>Bedrag FOR omgezet naar lijfrente in 2008</v>
      </c>
      <c r="C19" s="19"/>
      <c r="D19" s="27">
        <v>0</v>
      </c>
      <c r="E19" s="19"/>
      <c r="F19" s="105"/>
      <c r="G19" s="74" t="s">
        <v>28</v>
      </c>
      <c r="H19" s="75">
        <f>G41</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2008</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2008</v>
      </c>
      <c r="D23" s="21">
        <f>MIN(SUM(G32:M32),S9,CHOOSE(T11,S8,T8))</f>
        <v>0</v>
      </c>
      <c r="F23" s="13"/>
      <c r="U23" s="13"/>
      <c r="V23" s="13"/>
      <c r="W23" s="13"/>
      <c r="X23" s="13"/>
      <c r="Y23" s="13"/>
      <c r="Z23" s="13"/>
    </row>
    <row r="24" spans="2:26" ht="19" thickBot="1" x14ac:dyDescent="0.25">
      <c r="B24" s="28"/>
      <c r="D24" s="25"/>
      <c r="F24" s="13"/>
      <c r="N24" s="11"/>
      <c r="O24" s="11"/>
      <c r="P24" s="11"/>
      <c r="Q24" s="11"/>
      <c r="R24" s="11"/>
      <c r="S24" s="11"/>
      <c r="T24" s="11"/>
      <c r="U24" s="13"/>
      <c r="V24" s="13"/>
      <c r="W24" s="13"/>
      <c r="X24" s="13"/>
      <c r="Y24" s="13"/>
    </row>
    <row r="25" spans="2:26" ht="19" thickBot="1" x14ac:dyDescent="0.25">
      <c r="B25" s="62" t="str">
        <f>"Maximaal toegelaten lijfrentestorting in "&amp;D2</f>
        <v>Maximaal toegelaten lijfrentestorting in 2008</v>
      </c>
      <c r="C25" s="32"/>
      <c r="D25" s="33">
        <f>D21+D23+D19</f>
        <v>0</v>
      </c>
      <c r="F25" s="13"/>
      <c r="N25" s="11"/>
      <c r="O25" s="11"/>
      <c r="P25" s="11"/>
      <c r="Q25" s="11"/>
      <c r="R25" s="11"/>
      <c r="S25" s="11"/>
      <c r="T25" s="11"/>
      <c r="U25" s="13"/>
      <c r="V25" s="13"/>
      <c r="W25" s="13"/>
      <c r="X25" s="13"/>
      <c r="Y25" s="13"/>
    </row>
    <row r="26" spans="2:26" x14ac:dyDescent="0.2">
      <c r="B26" s="28"/>
      <c r="D26" s="25"/>
      <c r="F26" s="13"/>
      <c r="N26" s="11"/>
      <c r="O26" s="11"/>
      <c r="P26" s="11"/>
      <c r="Q26" s="11"/>
      <c r="R26" s="11"/>
      <c r="S26" s="11"/>
      <c r="T26" s="11"/>
      <c r="U26" s="13"/>
      <c r="V26" s="13"/>
      <c r="W26" s="13"/>
      <c r="X26" s="13"/>
      <c r="Y26" s="13"/>
    </row>
    <row r="27" spans="2:26" x14ac:dyDescent="0.2">
      <c r="B27" s="28" t="str">
        <f>"Betaald aan lijfrente in "&amp;D2</f>
        <v>Betaald aan lijfrente in 2008</v>
      </c>
      <c r="D27" s="27">
        <v>0</v>
      </c>
      <c r="F27" s="13"/>
      <c r="N27" s="11"/>
      <c r="O27" s="11"/>
      <c r="P27" s="11"/>
      <c r="Q27" s="11"/>
      <c r="R27" s="11"/>
      <c r="S27" s="11"/>
      <c r="T27" s="11"/>
      <c r="U27" s="13"/>
      <c r="V27" s="13"/>
      <c r="W27" s="13"/>
      <c r="X27" s="13"/>
      <c r="Y27" s="13"/>
    </row>
    <row r="28" spans="2:26" x14ac:dyDescent="0.2">
      <c r="B28" s="63" t="s">
        <v>5</v>
      </c>
      <c r="D28" s="34">
        <f>IF((D27-D19)&gt;D23,D23,MAX(0,D27-D19))</f>
        <v>0</v>
      </c>
      <c r="F28" s="13"/>
      <c r="G28" s="25"/>
      <c r="N28" s="11"/>
      <c r="O28" s="11"/>
      <c r="P28" s="11"/>
      <c r="Q28" s="11"/>
      <c r="R28" s="11"/>
      <c r="S28" s="11"/>
      <c r="T28" s="11"/>
      <c r="U28" s="13"/>
      <c r="V28" s="13"/>
      <c r="W28" s="13"/>
      <c r="X28" s="13"/>
      <c r="Y28" s="13"/>
    </row>
    <row r="29" spans="2:26" x14ac:dyDescent="0.2">
      <c r="B29" s="63" t="s">
        <v>6</v>
      </c>
      <c r="D29" s="34">
        <f>MAX(0,D27-D28-D19)</f>
        <v>0</v>
      </c>
      <c r="F29" s="13"/>
      <c r="N29" s="11"/>
      <c r="O29" s="11"/>
      <c r="P29" s="11"/>
      <c r="Q29" s="11"/>
      <c r="R29" s="11"/>
      <c r="S29" s="11"/>
      <c r="T29" s="11"/>
      <c r="U29" s="13"/>
      <c r="V29" s="13"/>
      <c r="W29" s="13"/>
      <c r="X29" s="13"/>
      <c r="Y29" s="13"/>
    </row>
    <row r="30" spans="2:26" x14ac:dyDescent="0.2">
      <c r="B30" s="28"/>
      <c r="C30" s="28"/>
      <c r="D30" s="55"/>
      <c r="N30" s="11"/>
      <c r="O30" s="11"/>
      <c r="P30" s="11"/>
      <c r="Q30" s="11"/>
      <c r="R30" s="11"/>
      <c r="S30" s="11"/>
      <c r="T30" s="11"/>
      <c r="U30" s="13"/>
      <c r="V30" s="13"/>
      <c r="W30" s="13"/>
      <c r="X30" s="13"/>
      <c r="Y30" s="13"/>
    </row>
    <row r="31" spans="2:26" ht="21" x14ac:dyDescent="0.35">
      <c r="B31" s="56" t="s">
        <v>7</v>
      </c>
      <c r="C31" s="28"/>
      <c r="D31" s="28"/>
      <c r="F31" s="50">
        <f>D2</f>
        <v>2008</v>
      </c>
      <c r="G31" s="50">
        <f>F31-1</f>
        <v>2007</v>
      </c>
      <c r="H31" s="116" t="s">
        <v>23</v>
      </c>
      <c r="I31" s="14"/>
      <c r="J31" s="14"/>
      <c r="K31" s="14"/>
      <c r="L31" s="14"/>
      <c r="M31" s="14"/>
      <c r="N31" s="11"/>
      <c r="O31" s="11"/>
      <c r="P31" s="11"/>
      <c r="Q31" s="11"/>
      <c r="R31" s="11"/>
      <c r="S31" s="11"/>
      <c r="T31" s="11"/>
      <c r="U31" s="13"/>
      <c r="V31" s="42"/>
      <c r="W31" s="13"/>
      <c r="X31" s="13"/>
      <c r="Y31" s="13"/>
    </row>
    <row r="32" spans="2:26" x14ac:dyDescent="0.2">
      <c r="B32" s="28"/>
      <c r="C32" s="28"/>
      <c r="D32" s="16" t="str">
        <f>"Nog ongebruikt begin "&amp;D2</f>
        <v>Nog ongebruikt begin 2008</v>
      </c>
      <c r="F32" s="21">
        <f>D21</f>
        <v>0</v>
      </c>
      <c r="G32" s="27">
        <v>0</v>
      </c>
      <c r="I32" s="25"/>
      <c r="J32" s="25"/>
      <c r="K32" s="25"/>
      <c r="L32" s="25"/>
      <c r="M32" s="25"/>
      <c r="N32" s="11"/>
      <c r="O32" s="11"/>
      <c r="P32" s="11"/>
      <c r="Q32" s="11"/>
      <c r="R32" s="11"/>
      <c r="S32" s="11"/>
      <c r="T32" s="11"/>
      <c r="U32" s="13"/>
      <c r="V32" s="13"/>
      <c r="W32" s="13"/>
      <c r="X32" s="13"/>
      <c r="Y32" s="13"/>
    </row>
    <row r="33" spans="1:29" x14ac:dyDescent="0.2">
      <c r="B33" s="28"/>
      <c r="C33" s="28"/>
      <c r="D33" s="16" t="str">
        <f>"Gebruikt in "&amp;D2</f>
        <v>Gebruikt in 2008</v>
      </c>
      <c r="F33" s="43">
        <f>D29</f>
        <v>0</v>
      </c>
      <c r="G33" s="35">
        <f>IF(G32&lt;($D28-SUM(H33:M33)),G32,($D28-SUM(H33:M33)))</f>
        <v>0</v>
      </c>
      <c r="I33" s="25"/>
      <c r="J33" s="25"/>
      <c r="K33" s="25"/>
      <c r="L33" s="25"/>
      <c r="M33" s="25"/>
      <c r="N33" s="11"/>
      <c r="O33" s="11"/>
      <c r="P33" s="11"/>
      <c r="Q33" s="11"/>
      <c r="R33" s="11"/>
      <c r="S33" s="11"/>
      <c r="T33" s="11"/>
      <c r="U33" s="13"/>
      <c r="V33" s="13"/>
      <c r="W33" s="13"/>
      <c r="X33" s="13"/>
      <c r="Y33" s="13"/>
    </row>
    <row r="34" spans="1:29" x14ac:dyDescent="0.2">
      <c r="B34" s="28"/>
      <c r="C34" s="28"/>
      <c r="D34" s="57" t="s">
        <v>31</v>
      </c>
      <c r="E34" s="36"/>
      <c r="F34" s="44">
        <f>F32-F33</f>
        <v>0</v>
      </c>
      <c r="G34" s="44">
        <f>G32-G33</f>
        <v>0</v>
      </c>
      <c r="I34" s="44"/>
      <c r="J34" s="44"/>
      <c r="K34" s="44"/>
      <c r="L34" s="44"/>
      <c r="M34" s="44"/>
      <c r="N34" s="11"/>
      <c r="O34" s="11"/>
      <c r="P34" s="11"/>
      <c r="Q34" s="11"/>
      <c r="R34" s="11"/>
      <c r="S34" s="11"/>
      <c r="T34" s="11"/>
      <c r="U34" s="13"/>
      <c r="V34" s="13"/>
      <c r="W34" s="13"/>
      <c r="X34" s="13"/>
      <c r="Y34" s="13"/>
    </row>
    <row r="35" spans="1:29" x14ac:dyDescent="0.2">
      <c r="B35" s="28"/>
      <c r="C35" s="28"/>
      <c r="D35" s="16"/>
      <c r="F35" s="45"/>
      <c r="G35" s="45"/>
      <c r="H35" s="25"/>
      <c r="I35" s="25"/>
      <c r="J35" s="25"/>
      <c r="K35" s="25"/>
      <c r="L35" s="25"/>
      <c r="M35" s="25"/>
      <c r="N35" s="11"/>
      <c r="O35" s="11"/>
      <c r="P35" s="11"/>
      <c r="Q35" s="11"/>
      <c r="R35" s="11"/>
      <c r="S35" s="11"/>
      <c r="T35" s="11"/>
      <c r="U35" s="13"/>
      <c r="V35" s="13"/>
      <c r="W35" s="13"/>
      <c r="X35" s="13"/>
      <c r="Y35" s="13"/>
    </row>
    <row r="36" spans="1:29" x14ac:dyDescent="0.2">
      <c r="B36" s="64" t="s">
        <v>27</v>
      </c>
      <c r="C36" s="65"/>
      <c r="D36" s="66"/>
      <c r="E36" s="67"/>
      <c r="F36" s="73"/>
      <c r="G36" s="45"/>
      <c r="H36" s="25"/>
      <c r="I36" s="25"/>
      <c r="J36" s="25"/>
      <c r="K36" s="25"/>
      <c r="L36" s="25"/>
      <c r="M36" s="25"/>
      <c r="N36" s="11"/>
      <c r="O36" s="11"/>
      <c r="P36" s="11"/>
      <c r="Q36" s="11"/>
      <c r="R36" s="11"/>
      <c r="S36" s="11"/>
      <c r="T36" s="11"/>
      <c r="U36" s="13"/>
      <c r="V36" s="13"/>
      <c r="W36" s="13"/>
      <c r="X36" s="13"/>
      <c r="Y36" s="13"/>
    </row>
    <row r="37" spans="1:29" x14ac:dyDescent="0.2">
      <c r="B37" s="65"/>
      <c r="C37" s="65"/>
      <c r="D37" s="66" t="str">
        <f>"Stand FOR begin "&amp;(D2-1)</f>
        <v>Stand FOR begin 2007</v>
      </c>
      <c r="E37" s="67"/>
      <c r="G37" s="27">
        <v>0</v>
      </c>
      <c r="H37" s="25"/>
      <c r="I37" s="25"/>
      <c r="J37" s="25"/>
      <c r="K37" s="25"/>
      <c r="L37" s="25"/>
      <c r="M37" s="25"/>
      <c r="N37" s="11"/>
      <c r="O37" s="11"/>
      <c r="P37" s="11"/>
      <c r="Q37" s="11"/>
      <c r="R37" s="11"/>
      <c r="S37" s="11"/>
      <c r="T37" s="11"/>
      <c r="U37" s="13"/>
      <c r="V37" s="13"/>
      <c r="W37" s="13"/>
      <c r="X37" s="13"/>
      <c r="Y37" s="13"/>
    </row>
    <row r="38" spans="1:29" x14ac:dyDescent="0.2">
      <c r="B38" s="65"/>
      <c r="C38" s="65"/>
      <c r="D38" s="66" t="str">
        <f>B17</f>
        <v>Toename FOR in 2007</v>
      </c>
      <c r="E38" s="67"/>
      <c r="G38" s="68">
        <f>D17</f>
        <v>0</v>
      </c>
      <c r="H38" s="25"/>
      <c r="I38" s="25"/>
      <c r="J38" s="25"/>
      <c r="K38" s="25"/>
      <c r="L38" s="25"/>
      <c r="M38" s="25"/>
      <c r="N38" s="11"/>
      <c r="O38" s="11"/>
      <c r="P38" s="11"/>
      <c r="Q38" s="11"/>
      <c r="R38" s="11"/>
      <c r="S38" s="11"/>
      <c r="T38" s="11"/>
      <c r="U38" s="13"/>
      <c r="V38" s="13"/>
      <c r="W38" s="13"/>
      <c r="X38" s="13"/>
      <c r="Y38" s="13"/>
    </row>
    <row r="39" spans="1:29" x14ac:dyDescent="0.2">
      <c r="B39" s="65"/>
      <c r="C39" s="65"/>
      <c r="D39" s="66" t="str">
        <f t="shared" ref="D39" si="0">B18</f>
        <v>Afname FOR (excl. omzetting in lijfrente) in 2007</v>
      </c>
      <c r="E39" s="67"/>
      <c r="G39" s="68">
        <f>D18</f>
        <v>0</v>
      </c>
      <c r="H39" s="25"/>
      <c r="I39" s="25"/>
      <c r="J39" s="25"/>
      <c r="K39" s="25"/>
      <c r="L39" s="25"/>
      <c r="M39" s="25"/>
      <c r="N39" s="11"/>
      <c r="O39" s="11"/>
      <c r="P39" s="11"/>
      <c r="Q39" s="11"/>
      <c r="R39" s="11"/>
      <c r="S39" s="11"/>
      <c r="T39" s="11"/>
      <c r="U39" s="13"/>
      <c r="V39" s="13"/>
      <c r="W39" s="13"/>
      <c r="X39" s="13"/>
      <c r="Y39" s="13"/>
    </row>
    <row r="40" spans="1:29" x14ac:dyDescent="0.2">
      <c r="B40" s="65"/>
      <c r="C40" s="65"/>
      <c r="D40" s="66" t="str">
        <f>"Bedrag FOR omgezet naar lijfrente in "&amp;(D2-1)</f>
        <v>Bedrag FOR omgezet naar lijfrente in 2007</v>
      </c>
      <c r="E40" s="67"/>
      <c r="G40" s="115">
        <v>0</v>
      </c>
      <c r="H40" s="25"/>
      <c r="I40" s="25"/>
      <c r="J40" s="25"/>
      <c r="K40" s="25"/>
      <c r="L40" s="25"/>
      <c r="M40" s="25"/>
      <c r="N40" s="11"/>
      <c r="O40" s="11"/>
      <c r="P40" s="11"/>
      <c r="Q40" s="11"/>
      <c r="R40" s="11"/>
      <c r="S40" s="11"/>
      <c r="T40" s="11"/>
      <c r="U40" s="13"/>
      <c r="V40" s="13"/>
      <c r="W40" s="13"/>
      <c r="X40" s="13"/>
      <c r="Y40" s="13"/>
    </row>
    <row r="41" spans="1:29" x14ac:dyDescent="0.2">
      <c r="B41" s="65"/>
      <c r="C41" s="65"/>
      <c r="D41" s="70" t="str">
        <f>"Stand FOR eind "&amp;(D2-1)</f>
        <v>Stand FOR eind 2007</v>
      </c>
      <c r="E41" s="71"/>
      <c r="G41" s="72">
        <f>SUM(G37:G38)-G39-G40</f>
        <v>0</v>
      </c>
      <c r="H41" s="25"/>
      <c r="I41" s="25"/>
      <c r="J41" s="25"/>
      <c r="K41" s="25"/>
      <c r="L41" s="25"/>
      <c r="M41" s="25"/>
      <c r="N41" s="11"/>
      <c r="O41" s="11"/>
      <c r="P41" s="11"/>
      <c r="Q41" s="11"/>
      <c r="R41" s="11"/>
      <c r="S41" s="11"/>
      <c r="T41" s="11"/>
      <c r="U41" s="13"/>
      <c r="V41" s="13"/>
      <c r="W41" s="13"/>
      <c r="X41" s="13"/>
      <c r="Y41" s="13"/>
    </row>
    <row r="42" spans="1:29" x14ac:dyDescent="0.2">
      <c r="B42" s="114" t="s">
        <v>37</v>
      </c>
      <c r="D42" s="12"/>
      <c r="F42" s="45"/>
      <c r="G42" s="45"/>
      <c r="H42" s="25"/>
      <c r="I42" s="25"/>
      <c r="J42" s="25"/>
      <c r="K42" s="25"/>
      <c r="L42" s="25"/>
      <c r="M42" s="25"/>
      <c r="N42" s="11"/>
      <c r="O42" s="11"/>
      <c r="P42" s="11"/>
      <c r="Q42" s="11"/>
      <c r="R42" s="11"/>
      <c r="S42" s="11"/>
      <c r="T42" s="11"/>
    </row>
    <row r="43" spans="1:29" x14ac:dyDescent="0.2">
      <c r="A43" s="13"/>
      <c r="B43" s="13"/>
      <c r="C43" s="13"/>
      <c r="D43" s="40"/>
      <c r="E43" s="13"/>
      <c r="F43" s="46"/>
      <c r="G43" s="46"/>
      <c r="H43" s="47"/>
      <c r="I43" s="47"/>
      <c r="J43" s="47"/>
      <c r="K43" s="47"/>
      <c r="L43" s="47"/>
      <c r="M43" s="47"/>
      <c r="N43" s="13"/>
      <c r="O43" s="13"/>
      <c r="P43" s="13"/>
      <c r="Q43" s="13"/>
      <c r="R43" s="13"/>
      <c r="S43" s="13"/>
      <c r="T43" s="13"/>
      <c r="U43" s="13"/>
      <c r="V43" s="13"/>
      <c r="W43" s="13"/>
      <c r="X43" s="13"/>
      <c r="Y43" s="13"/>
      <c r="Z43" s="13"/>
      <c r="AA43" s="13"/>
      <c r="AB43" s="13"/>
      <c r="AC43" s="13"/>
    </row>
    <row r="44" spans="1:29" x14ac:dyDescent="0.2">
      <c r="A44" s="13"/>
      <c r="B44" s="13"/>
      <c r="C44" s="13"/>
      <c r="D44" s="40"/>
      <c r="E44" s="13"/>
      <c r="F44" s="46"/>
      <c r="G44" s="46"/>
      <c r="H44" s="47"/>
      <c r="I44" s="47"/>
      <c r="J44" s="47"/>
      <c r="K44" s="47"/>
      <c r="L44" s="47"/>
      <c r="M44" s="47"/>
      <c r="N44" s="13"/>
      <c r="O44" s="13"/>
      <c r="P44" s="13"/>
      <c r="Q44" s="13"/>
      <c r="R44" s="13"/>
      <c r="S44" s="13"/>
      <c r="T44" s="13"/>
      <c r="U44" s="13"/>
      <c r="V44" s="13"/>
      <c r="W44" s="13"/>
      <c r="X44" s="13"/>
      <c r="Y44" s="13"/>
      <c r="Z44" s="13"/>
      <c r="AA44" s="13"/>
      <c r="AB44" s="13"/>
      <c r="AC44" s="13"/>
    </row>
    <row r="45" spans="1:29" x14ac:dyDescent="0.2">
      <c r="A45" s="13"/>
      <c r="B45" s="13"/>
      <c r="C45" s="13"/>
      <c r="D45" s="13"/>
      <c r="E45" s="13"/>
      <c r="F45" s="13"/>
      <c r="G45" s="13"/>
      <c r="H45" s="13"/>
      <c r="I45" s="13"/>
      <c r="J45" s="13"/>
      <c r="K45" s="13"/>
      <c r="L45" s="13"/>
      <c r="M45" s="13"/>
      <c r="N45" s="40"/>
      <c r="O45" s="40"/>
      <c r="P45" s="40"/>
      <c r="Q45" s="40"/>
      <c r="R45" s="40"/>
      <c r="S45" s="40"/>
      <c r="T45" s="40"/>
      <c r="U45" s="13"/>
      <c r="V45" s="13"/>
      <c r="W45" s="13"/>
      <c r="X45" s="13"/>
      <c r="Y45" s="13"/>
      <c r="Z45" s="13"/>
      <c r="AA45" s="13"/>
      <c r="AB45" s="13"/>
      <c r="AC45" s="13"/>
    </row>
    <row r="46" spans="1:29" x14ac:dyDescent="0.2">
      <c r="A46" s="13"/>
      <c r="B46" s="13"/>
      <c r="C46" s="13"/>
      <c r="D46" s="13"/>
      <c r="E46" s="13"/>
      <c r="F46" s="13"/>
      <c r="G46" s="13"/>
      <c r="H46" s="13"/>
      <c r="I46" s="13"/>
      <c r="J46" s="13"/>
      <c r="K46" s="13"/>
      <c r="L46" s="13"/>
      <c r="M46" s="13"/>
      <c r="N46" s="40"/>
      <c r="O46" s="40"/>
      <c r="P46" s="40"/>
      <c r="Q46" s="40"/>
      <c r="R46" s="40"/>
      <c r="S46" s="40"/>
      <c r="T46" s="40"/>
      <c r="U46" s="13"/>
      <c r="V46" s="13"/>
      <c r="W46" s="13"/>
      <c r="X46" s="13"/>
      <c r="Y46" s="13"/>
      <c r="Z46" s="13"/>
      <c r="AA46" s="13"/>
      <c r="AB46" s="13"/>
      <c r="AC46" s="13"/>
    </row>
    <row r="47" spans="1:29" x14ac:dyDescent="0.2">
      <c r="A47" s="13"/>
      <c r="B47" s="13"/>
      <c r="C47" s="13"/>
      <c r="D47" s="13"/>
      <c r="E47" s="13"/>
      <c r="F47" s="13"/>
      <c r="G47" s="13"/>
      <c r="H47" s="13"/>
      <c r="I47" s="13"/>
      <c r="J47" s="13"/>
      <c r="K47" s="13"/>
      <c r="L47" s="13"/>
      <c r="M47" s="13"/>
      <c r="N47" s="40"/>
      <c r="O47" s="40"/>
      <c r="P47" s="40"/>
      <c r="Q47" s="40"/>
      <c r="R47" s="40"/>
      <c r="S47" s="40"/>
      <c r="T47" s="40"/>
      <c r="U47" s="13"/>
      <c r="V47" s="13"/>
      <c r="W47" s="13"/>
      <c r="X47" s="13"/>
      <c r="Y47" s="13"/>
      <c r="Z47" s="13"/>
      <c r="AA47" s="13"/>
      <c r="AB47" s="13"/>
      <c r="AC47" s="13"/>
    </row>
    <row r="48" spans="1:29"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c r="AA48" s="13"/>
      <c r="AB48" s="13"/>
      <c r="AC48" s="13"/>
    </row>
    <row r="49" spans="1:29"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c r="AA49" s="13"/>
      <c r="AB49" s="13"/>
      <c r="AC49" s="13"/>
    </row>
    <row r="50" spans="1:29"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c r="AA50" s="13"/>
      <c r="AB50" s="13"/>
      <c r="AC50" s="13"/>
    </row>
    <row r="51" spans="1:29" x14ac:dyDescent="0.2">
      <c r="A51" s="13"/>
      <c r="B51" s="13"/>
      <c r="C51" s="13"/>
      <c r="D51" s="13"/>
      <c r="E51" s="13"/>
      <c r="F51" s="13"/>
      <c r="G51" s="13"/>
      <c r="H51" s="13"/>
      <c r="I51" s="13"/>
      <c r="J51" s="13"/>
      <c r="K51" s="13"/>
      <c r="L51" s="13"/>
      <c r="M51" s="13"/>
      <c r="N51" s="40"/>
      <c r="O51" s="40"/>
      <c r="P51" s="40"/>
      <c r="Q51" s="40"/>
      <c r="R51" s="40"/>
      <c r="S51" s="40"/>
      <c r="T51" s="40"/>
      <c r="U51" s="13"/>
      <c r="V51" s="13"/>
      <c r="W51" s="13"/>
      <c r="X51" s="13"/>
      <c r="Y51" s="13"/>
      <c r="Z51" s="13"/>
      <c r="AA51" s="13"/>
      <c r="AB51" s="13"/>
      <c r="AC51" s="13"/>
    </row>
    <row r="52" spans="1:29"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c r="AA52" s="13"/>
      <c r="AB52" s="13"/>
      <c r="AC52" s="13"/>
    </row>
    <row r="53" spans="1:29"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c r="AA53" s="13"/>
      <c r="AB53" s="13"/>
      <c r="AC53" s="13"/>
    </row>
    <row r="54" spans="1:29"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c r="AA54" s="13"/>
      <c r="AB54" s="13"/>
      <c r="AC54" s="13"/>
    </row>
    <row r="55" spans="1:29"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c r="AA55" s="13"/>
      <c r="AB55" s="13"/>
      <c r="AC55" s="13"/>
    </row>
    <row r="56" spans="1:29" x14ac:dyDescent="0.2">
      <c r="B56" s="13"/>
      <c r="C56" s="13"/>
      <c r="D56" s="13"/>
      <c r="E56" s="13"/>
      <c r="F56" s="13"/>
      <c r="G56" s="13"/>
      <c r="H56" s="13"/>
      <c r="I56" s="13"/>
      <c r="J56" s="13"/>
      <c r="K56" s="13"/>
      <c r="L56" s="13"/>
      <c r="M56" s="13"/>
    </row>
    <row r="57" spans="1:29" x14ac:dyDescent="0.2">
      <c r="B57" s="13"/>
      <c r="C57" s="13"/>
      <c r="D57" s="13"/>
      <c r="E57" s="13"/>
      <c r="F57" s="13"/>
      <c r="G57" s="13"/>
      <c r="H57" s="13"/>
      <c r="I57" s="13"/>
      <c r="J57" s="13"/>
      <c r="K57" s="13"/>
      <c r="L57" s="13"/>
      <c r="M57" s="13"/>
    </row>
    <row r="58" spans="1:29" x14ac:dyDescent="0.2">
      <c r="B58" s="13"/>
      <c r="C58" s="13"/>
      <c r="D58" s="13"/>
      <c r="E58" s="13"/>
      <c r="F58" s="13"/>
      <c r="G58" s="13"/>
      <c r="H58" s="13"/>
      <c r="I58" s="13"/>
      <c r="J58" s="13"/>
      <c r="K58" s="13"/>
      <c r="L58" s="13"/>
      <c r="M58" s="13"/>
    </row>
    <row r="59" spans="1:29" x14ac:dyDescent="0.2">
      <c r="B59" s="13"/>
      <c r="C59" s="13"/>
      <c r="D59" s="13"/>
      <c r="E59" s="13"/>
      <c r="F59" s="13"/>
      <c r="G59" s="13"/>
      <c r="H59" s="13"/>
      <c r="I59" s="13"/>
      <c r="J59" s="13"/>
      <c r="K59" s="13"/>
      <c r="L59" s="13"/>
      <c r="M59" s="13"/>
    </row>
    <row r="60" spans="1:29" x14ac:dyDescent="0.2">
      <c r="B60" s="13"/>
      <c r="C60" s="13"/>
      <c r="D60" s="13"/>
      <c r="E60" s="13"/>
      <c r="F60" s="13"/>
      <c r="G60" s="13"/>
      <c r="H60" s="13"/>
      <c r="I60" s="13"/>
      <c r="J60" s="13"/>
      <c r="K60" s="13"/>
      <c r="L60" s="13"/>
      <c r="M60" s="13"/>
    </row>
  </sheetData>
  <mergeCells count="9">
    <mergeCell ref="T5:T6"/>
    <mergeCell ref="S4:T4"/>
    <mergeCell ref="Q4:R4"/>
    <mergeCell ref="N4:N6"/>
    <mergeCell ref="O4:O6"/>
    <mergeCell ref="P4:P6"/>
    <mergeCell ref="Q5:Q6"/>
    <mergeCell ref="R5:R6"/>
    <mergeCell ref="S5:S6"/>
  </mergeCells>
  <phoneticPr fontId="7" type="noConversion"/>
  <dataValidations xWindow="470" yWindow="544" count="7">
    <dataValidation type="whole" operator="greaterThanOrEqual" allowBlank="1" showInputMessage="1" showErrorMessage="1" sqref="D13 D6 G37 D4 D17">
      <formula1>0</formula1>
    </dataValidation>
    <dataValidation type="whole" operator="greaterThanOrEqual" allowBlank="1" showInputMessage="1" showErrorMessage="1" error="Let op, je lijfrentestorting moet een positief bedrag zijn en mag niet hoger zijn dan het bedrag in cel D22, &quot;de maximaal toegelaten lijfrentestorting&quot;. " sqref="G32">
      <formula1>0</formula1>
    </dataValidation>
    <dataValidation type="list" allowBlank="1" showInputMessage="1" showErrorMessage="1" sqref="D16">
      <formula1>$O$14:$O$15</formula1>
    </dataValidation>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operator="lessThanOrEqual" allowBlank="1" showInputMessage="1" showErrorMessage="1" sqref="G40">
      <formula1>G37</formula1>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s>
  <hyperlinks>
    <hyperlink ref="L3" r:id="rId1" display="http://www.brightpensioen.nl/jaarruimtetool2015"/>
    <hyperlink ref="M3" r:id="rId2" display="http://www.brightpensioen.nl/jaarruimtetool2015"/>
    <hyperlink ref="B42" r:id="rId3"/>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4"/>
  <legacyDrawing r:id="rId5"/>
  <legacyDrawingHF r:id="rId6"/>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6" tint="0.39997558519241921"/>
    <pageSetUpPr fitToPage="1"/>
  </sheetPr>
  <dimension ref="A1:AI65"/>
  <sheetViews>
    <sheetView tabSelected="1" zoomScale="70" zoomScaleNormal="70" zoomScalePageLayoutView="70" workbookViewId="0">
      <selection activeCell="I5" sqref="I5"/>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 min="22" max="22" width="11.5" style="11" hidden="1" customWidth="1"/>
    <col min="23" max="23" width="14.1640625" style="11" hidden="1" customWidth="1"/>
    <col min="24" max="34" width="10.83203125" style="11" hidden="1" customWidth="1"/>
    <col min="35" max="39" width="10.83203125" style="11" customWidth="1"/>
    <col min="40" max="16384" width="10.83203125" style="11"/>
  </cols>
  <sheetData>
    <row r="1" spans="2:34" ht="94" customHeight="1" x14ac:dyDescent="0.2">
      <c r="M1" s="119" t="str">
        <f>'2017'!M1</f>
        <v>versie 2017_v04</v>
      </c>
      <c r="U1" s="13"/>
      <c r="V1" s="13"/>
      <c r="W1" s="13"/>
      <c r="X1" s="13"/>
      <c r="Y1" s="13"/>
      <c r="Z1" s="13"/>
    </row>
    <row r="2" spans="2:34" ht="27" customHeight="1" x14ac:dyDescent="0.35">
      <c r="B2" s="56" t="s">
        <v>30</v>
      </c>
      <c r="D2" s="14">
        <v>2017</v>
      </c>
      <c r="F2" s="107"/>
      <c r="G2" s="13"/>
      <c r="H2" s="13"/>
      <c r="I2" s="13"/>
      <c r="J2" s="13"/>
      <c r="K2" s="13"/>
      <c r="L2" s="13"/>
      <c r="M2" s="13"/>
      <c r="N2" s="15" t="s">
        <v>16</v>
      </c>
      <c r="O2" s="16"/>
      <c r="P2" s="16"/>
      <c r="Q2" s="16"/>
      <c r="R2" s="16"/>
      <c r="S2" s="16"/>
      <c r="T2" s="16"/>
      <c r="U2" s="13"/>
      <c r="V2" s="13"/>
      <c r="W2" s="13"/>
      <c r="X2" s="13"/>
      <c r="Y2" s="13"/>
      <c r="Z2" s="13"/>
    </row>
    <row r="3" spans="2:34" x14ac:dyDescent="0.2">
      <c r="B3" s="58" t="s">
        <v>43</v>
      </c>
      <c r="C3" s="17"/>
      <c r="D3" s="49">
        <v>25751</v>
      </c>
      <c r="F3" s="103"/>
      <c r="G3" s="103"/>
      <c r="H3" s="103"/>
      <c r="I3" s="103"/>
      <c r="J3" s="103"/>
      <c r="K3" s="103"/>
      <c r="L3" s="103"/>
      <c r="M3" s="103"/>
      <c r="N3" s="16"/>
      <c r="O3" s="16"/>
      <c r="P3" s="16"/>
      <c r="Q3" s="16"/>
      <c r="R3" s="16"/>
      <c r="S3" s="16"/>
      <c r="T3" s="16"/>
      <c r="U3" s="79" t="s">
        <v>29</v>
      </c>
      <c r="V3" s="79"/>
      <c r="W3" s="13" t="s">
        <v>41</v>
      </c>
      <c r="X3" s="13"/>
      <c r="Y3" s="13"/>
      <c r="Z3" s="13"/>
    </row>
    <row r="4" spans="2:34" ht="17" customHeight="1" x14ac:dyDescent="0.2">
      <c r="B4" s="28" t="str">
        <f>"Inkomen uit loondienst "&amp;(D2-1)</f>
        <v>Inkomen uit loondienst 2016</v>
      </c>
      <c r="D4" s="109">
        <v>0</v>
      </c>
      <c r="F4" s="13"/>
      <c r="G4" s="13"/>
      <c r="H4" s="13"/>
      <c r="I4" s="13"/>
      <c r="J4" s="13"/>
      <c r="K4" s="13"/>
      <c r="L4" s="13"/>
      <c r="M4" s="13"/>
      <c r="N4" s="144" t="s">
        <v>10</v>
      </c>
      <c r="O4" s="144" t="s">
        <v>15</v>
      </c>
      <c r="P4" s="144" t="s">
        <v>12</v>
      </c>
      <c r="Q4" s="146" t="s">
        <v>14</v>
      </c>
      <c r="R4" s="146"/>
      <c r="S4" s="147" t="s">
        <v>13</v>
      </c>
      <c r="T4" s="146"/>
      <c r="U4" s="78" t="s">
        <v>24</v>
      </c>
      <c r="V4" s="78" t="s">
        <v>25</v>
      </c>
      <c r="W4" s="13" t="s">
        <v>42</v>
      </c>
      <c r="X4" s="13"/>
      <c r="Y4" s="13"/>
      <c r="Z4" s="13"/>
    </row>
    <row r="5" spans="2:34" ht="17" customHeight="1" x14ac:dyDescent="0.2">
      <c r="B5" s="59" t="str">
        <f>"Winst/(Verlies) uit Onderneming "&amp;(D2-1)</f>
        <v>Winst/(Verlies) uit Onderneming 2016</v>
      </c>
      <c r="C5" s="19"/>
      <c r="D5" s="18">
        <v>0</v>
      </c>
      <c r="E5" s="19"/>
      <c r="F5" s="104"/>
      <c r="G5" s="13"/>
      <c r="H5" s="13"/>
      <c r="I5" s="13"/>
      <c r="J5" s="13"/>
      <c r="K5" s="13"/>
      <c r="L5" s="13"/>
      <c r="M5" s="13"/>
      <c r="N5" s="144"/>
      <c r="O5" s="144"/>
      <c r="P5" s="144"/>
      <c r="Q5" s="144" t="s">
        <v>9</v>
      </c>
      <c r="R5" s="144" t="s">
        <v>2</v>
      </c>
      <c r="S5" s="144">
        <f>VLOOKUP($D$2,gegevens!$B$6:$K$21,9)</f>
        <v>55</v>
      </c>
      <c r="T5" s="144">
        <f>VLOOKUP($D$2,gegevens!$B$6:$K$21,10)</f>
        <v>6</v>
      </c>
      <c r="U5" s="78"/>
      <c r="V5" s="78" t="s">
        <v>26</v>
      </c>
      <c r="W5" s="13"/>
      <c r="X5" s="13"/>
      <c r="Y5" s="13"/>
      <c r="Z5" s="13"/>
    </row>
    <row r="6" spans="2:34" ht="17" customHeight="1" x14ac:dyDescent="0.2">
      <c r="B6" s="28" t="str">
        <f>"Overig belastbaar inkomen "&amp;(D2-1)</f>
        <v>Overig belastbaar inkomen 2016</v>
      </c>
      <c r="D6" s="109">
        <v>0</v>
      </c>
      <c r="F6" s="13"/>
      <c r="G6" s="13"/>
      <c r="H6" s="13"/>
      <c r="I6" s="13"/>
      <c r="J6" s="13"/>
      <c r="K6" s="13"/>
      <c r="L6" s="13"/>
      <c r="M6" s="13"/>
      <c r="N6" s="145"/>
      <c r="O6" s="145"/>
      <c r="P6" s="145"/>
      <c r="Q6" s="145"/>
      <c r="R6" s="145"/>
      <c r="S6" s="145"/>
      <c r="T6" s="145"/>
      <c r="U6" s="79"/>
      <c r="V6" s="79"/>
      <c r="W6" s="13"/>
      <c r="X6" s="13">
        <v>20</v>
      </c>
      <c r="Y6" s="13">
        <f>X6+5</f>
        <v>25</v>
      </c>
      <c r="Z6" s="13">
        <f t="shared" ref="Z6:AH6" si="0">Y6+5</f>
        <v>30</v>
      </c>
      <c r="AA6" s="13">
        <f t="shared" si="0"/>
        <v>35</v>
      </c>
      <c r="AB6" s="13">
        <f t="shared" si="0"/>
        <v>40</v>
      </c>
      <c r="AC6" s="13">
        <f t="shared" si="0"/>
        <v>45</v>
      </c>
      <c r="AD6" s="13">
        <f t="shared" si="0"/>
        <v>50</v>
      </c>
      <c r="AE6" s="13">
        <f t="shared" si="0"/>
        <v>55</v>
      </c>
      <c r="AF6" s="13">
        <f t="shared" si="0"/>
        <v>60</v>
      </c>
      <c r="AG6" s="13">
        <f t="shared" si="0"/>
        <v>65</v>
      </c>
      <c r="AH6" s="13">
        <f t="shared" si="0"/>
        <v>70</v>
      </c>
    </row>
    <row r="7" spans="2:34" x14ac:dyDescent="0.2">
      <c r="B7" s="28"/>
      <c r="F7" s="13"/>
      <c r="G7" s="13"/>
      <c r="H7" s="13"/>
      <c r="I7" s="13"/>
      <c r="J7" s="13"/>
      <c r="K7" s="13"/>
      <c r="L7" s="13"/>
      <c r="M7" s="13"/>
      <c r="N7" s="20">
        <v>2</v>
      </c>
      <c r="O7" s="20">
        <v>3</v>
      </c>
      <c r="P7" s="20">
        <v>4</v>
      </c>
      <c r="Q7" s="20">
        <v>5</v>
      </c>
      <c r="R7" s="20">
        <v>6</v>
      </c>
      <c r="S7" s="20">
        <v>7</v>
      </c>
      <c r="T7" s="20">
        <v>8</v>
      </c>
      <c r="U7" s="53">
        <v>11</v>
      </c>
      <c r="V7" s="53">
        <v>12</v>
      </c>
      <c r="W7" s="13">
        <v>14</v>
      </c>
      <c r="X7" s="13">
        <v>17</v>
      </c>
      <c r="Y7" s="13">
        <f>X7+1</f>
        <v>18</v>
      </c>
      <c r="Z7" s="13">
        <f t="shared" ref="Z7:AH7" si="1">Y7+1</f>
        <v>19</v>
      </c>
      <c r="AA7" s="13">
        <f t="shared" si="1"/>
        <v>20</v>
      </c>
      <c r="AB7" s="13">
        <f t="shared" si="1"/>
        <v>21</v>
      </c>
      <c r="AC7" s="13">
        <f t="shared" si="1"/>
        <v>22</v>
      </c>
      <c r="AD7" s="13">
        <f t="shared" si="1"/>
        <v>23</v>
      </c>
      <c r="AE7" s="13">
        <f t="shared" si="1"/>
        <v>24</v>
      </c>
      <c r="AF7" s="13">
        <f t="shared" si="1"/>
        <v>25</v>
      </c>
      <c r="AG7" s="13">
        <f t="shared" si="1"/>
        <v>26</v>
      </c>
      <c r="AH7" s="13">
        <f t="shared" si="1"/>
        <v>27</v>
      </c>
    </row>
    <row r="8" spans="2:34" x14ac:dyDescent="0.2">
      <c r="B8" s="28" t="s">
        <v>10</v>
      </c>
      <c r="D8" s="110">
        <f>N8</f>
        <v>12032</v>
      </c>
      <c r="F8" s="13"/>
      <c r="G8" s="106"/>
      <c r="H8" s="13"/>
      <c r="I8" s="13"/>
      <c r="J8" s="13"/>
      <c r="K8" s="13"/>
      <c r="L8" s="13"/>
      <c r="M8" s="13"/>
      <c r="N8" s="22">
        <f>VLOOKUP($D$2,gegevens!$B$6:$I$26,N7)</f>
        <v>12032</v>
      </c>
      <c r="O8" s="23">
        <f>VLOOKUP($D$2,gegevens!$B$6:$I$26,O7)</f>
        <v>0.13800000000000001</v>
      </c>
      <c r="P8" s="24">
        <f>VLOOKUP($D$2,gegevens!$B$6:$I$26,P7)</f>
        <v>6.5</v>
      </c>
      <c r="Q8" s="22">
        <f>VLOOKUP($D$2,gegevens!$B$6:$I$26,Q7)</f>
        <v>91285</v>
      </c>
      <c r="R8" s="22">
        <f>VLOOKUP($D$2,gegevens!$B$6:$I$26,R7)</f>
        <v>12598</v>
      </c>
      <c r="S8" s="22">
        <f>VLOOKUP($D$2,gegevens!$B$6:$I$26,S7)</f>
        <v>7110</v>
      </c>
      <c r="T8" s="22">
        <f>VLOOKUP($D$2,gegevens!$B$6:$I$26,T7)</f>
        <v>14039</v>
      </c>
      <c r="U8" s="80">
        <f>VLOOKUP($D$2-1,gegevens!$B$6:$N$26,U7)</f>
        <v>9.8000000000000004E-2</v>
      </c>
      <c r="V8" s="81">
        <f>VLOOKUP($D$2-1,gegevens!$B$6:$N$26,V7)</f>
        <v>8774</v>
      </c>
      <c r="W8" s="81">
        <f>VLOOKUP($D$2,gegevens!$B$6:$AB$26,W7)</f>
        <v>103317</v>
      </c>
      <c r="X8" s="80">
        <f>VLOOKUP($D$2,gegevens!$B$6:$AB$26,X7)</f>
        <v>2.3E-2</v>
      </c>
      <c r="Y8" s="80">
        <f>VLOOKUP($D$2,gegevens!$B$6:$AB$26,Y7)</f>
        <v>2.7E-2</v>
      </c>
      <c r="Z8" s="80">
        <f>VLOOKUP($D$2,gegevens!$B$6:$AB$26,Z7)</f>
        <v>3.3000000000000002E-2</v>
      </c>
      <c r="AA8" s="80">
        <f>VLOOKUP($D$2,gegevens!$B$6:$AB$26,AA7)</f>
        <v>3.9E-2</v>
      </c>
      <c r="AB8" s="80">
        <f>VLOOKUP($D$2,gegevens!$B$6:$AB$26,AB7)</f>
        <v>4.7E-2</v>
      </c>
      <c r="AC8" s="80">
        <f>VLOOKUP($D$2,gegevens!$B$6:$AB$26,AC7)</f>
        <v>5.7000000000000002E-2</v>
      </c>
      <c r="AD8" s="80">
        <f>VLOOKUP($D$2,gegevens!$B$6:$AB$26,AD7)</f>
        <v>6.8000000000000005E-2</v>
      </c>
      <c r="AE8" s="80">
        <f>VLOOKUP($D$2,gegevens!$B$6:$AB$26,AE7)</f>
        <v>8.3000000000000004E-2</v>
      </c>
      <c r="AF8" s="80">
        <f>VLOOKUP($D$2,gegevens!$B$6:$AB$26,AF7)</f>
        <v>9.9000000000000005E-2</v>
      </c>
      <c r="AG8" s="80">
        <f>VLOOKUP($D$2,gegevens!$B$6:$AB$26,AG7)</f>
        <v>0.11899999999999999</v>
      </c>
      <c r="AH8" s="80">
        <f>VLOOKUP($D$2,gegevens!$B$6:$AB$26,AH7)</f>
        <v>0.13500000000000001</v>
      </c>
    </row>
    <row r="9" spans="2:34" x14ac:dyDescent="0.2">
      <c r="B9" s="28"/>
      <c r="F9" s="13"/>
      <c r="G9" s="107"/>
      <c r="H9" s="13"/>
      <c r="I9" s="13"/>
      <c r="J9" s="13"/>
      <c r="K9" s="13"/>
      <c r="L9" s="13"/>
      <c r="M9" s="13"/>
      <c r="N9" s="16"/>
      <c r="O9" s="16"/>
      <c r="P9" s="16"/>
      <c r="Q9" s="16"/>
      <c r="R9" s="16"/>
      <c r="S9" s="86">
        <f>ROUNDUP(17%*D10,0)</f>
        <v>0</v>
      </c>
      <c r="T9" s="16"/>
      <c r="U9" s="78"/>
      <c r="V9" s="78"/>
      <c r="W9" s="13"/>
      <c r="X9" s="13"/>
      <c r="Y9" s="13"/>
      <c r="Z9" s="13"/>
    </row>
    <row r="10" spans="2:34" x14ac:dyDescent="0.2">
      <c r="B10" s="28" t="str">
        <f>"Premiegrondslag in "&amp;D2</f>
        <v>Premiegrondslag in 2017</v>
      </c>
      <c r="D10" s="111">
        <f>MAX(0,ROUNDUP(MIN(D4+D5+D6-D8,Q8),0))</f>
        <v>0</v>
      </c>
      <c r="F10" s="13"/>
      <c r="G10" s="13"/>
      <c r="H10" s="13"/>
      <c r="I10" s="13"/>
      <c r="J10" s="13"/>
      <c r="K10" s="13"/>
      <c r="L10" s="13"/>
      <c r="M10" s="13"/>
      <c r="O10" s="12" t="s">
        <v>21</v>
      </c>
      <c r="P10" s="12" t="s">
        <v>20</v>
      </c>
      <c r="U10" s="13"/>
      <c r="V10" s="13"/>
      <c r="W10" s="13"/>
      <c r="X10" s="13"/>
      <c r="Y10" s="13"/>
      <c r="Z10" s="13"/>
    </row>
    <row r="11" spans="2:34" x14ac:dyDescent="0.2">
      <c r="B11" s="28" t="s">
        <v>11</v>
      </c>
      <c r="D11" s="112">
        <f>O8</f>
        <v>0.13800000000000001</v>
      </c>
      <c r="F11" s="13"/>
      <c r="G11" s="13"/>
      <c r="H11" s="13"/>
      <c r="I11" s="13"/>
      <c r="J11" s="13"/>
      <c r="K11" s="13"/>
      <c r="L11" s="13"/>
      <c r="M11" s="13"/>
      <c r="N11" s="12" t="s">
        <v>32</v>
      </c>
      <c r="O11" s="82">
        <f>D2-YEAR(geboortedatumSV)-1</f>
        <v>46</v>
      </c>
      <c r="P11" s="12">
        <f>12-MONTH(geboortedatumSV)</f>
        <v>5</v>
      </c>
      <c r="S11" s="12" t="s">
        <v>22</v>
      </c>
      <c r="T11" s="12">
        <f>IF(O11&lt;S5,1,IF(O11&gt;S5,2,IF(P11&lt;T5,1,2)))</f>
        <v>1</v>
      </c>
      <c r="U11" s="13"/>
      <c r="V11" s="13"/>
      <c r="W11" s="13"/>
      <c r="X11" s="13">
        <f>IF($O$11&lt;X6,1-SUM($W11:W11),0)</f>
        <v>0</v>
      </c>
      <c r="Y11" s="13">
        <f>IF($O$11&lt;Y6,1-SUM($W11:X11),0)</f>
        <v>0</v>
      </c>
      <c r="Z11" s="13">
        <f>IF($O$11&lt;Z6,1-SUM($W11:Y11),0)</f>
        <v>0</v>
      </c>
      <c r="AA11" s="13">
        <f>IF($O$11&lt;AA6,1-SUM($W11:Z11),0)</f>
        <v>0</v>
      </c>
      <c r="AB11" s="13">
        <f>IF($O$11&lt;AB6,1-SUM($W11:AA11),0)</f>
        <v>0</v>
      </c>
      <c r="AC11" s="13">
        <f>IF($O$11&lt;AC6,1-SUM($W11:AB11),0)</f>
        <v>0</v>
      </c>
      <c r="AD11" s="13">
        <f>IF($O$11&lt;AD6,1-SUM($W11:AC11),0)</f>
        <v>1</v>
      </c>
      <c r="AE11" s="13">
        <f>IF($O$11&lt;AE6,1-SUM($W11:AD11),0)</f>
        <v>0</v>
      </c>
      <c r="AF11" s="13">
        <f>IF($O$11&lt;AF6,1-SUM($W11:AE11),0)</f>
        <v>0</v>
      </c>
      <c r="AG11" s="13">
        <f>IF($O$11&lt;AG6,1-SUM($W11:AF11),0)</f>
        <v>0</v>
      </c>
      <c r="AH11" s="13">
        <f>IF($O$11&lt;AH6,1-SUM($W11:AG11),0)</f>
        <v>0</v>
      </c>
    </row>
    <row r="12" spans="2:34" ht="21" x14ac:dyDescent="0.25">
      <c r="B12" s="28"/>
      <c r="F12" s="13"/>
      <c r="G12" s="13"/>
      <c r="H12" s="13"/>
      <c r="I12" s="122" t="s">
        <v>38</v>
      </c>
      <c r="J12" s="123"/>
      <c r="K12" s="123"/>
      <c r="L12" s="123"/>
      <c r="M12" s="123"/>
      <c r="N12" s="12" t="s">
        <v>33</v>
      </c>
      <c r="O12" s="82">
        <f>S5+10</f>
        <v>65</v>
      </c>
      <c r="P12" s="12">
        <f>T5</f>
        <v>6</v>
      </c>
      <c r="S12" s="12" t="s">
        <v>34</v>
      </c>
      <c r="T12" s="12">
        <f>IF(T13&lt;0,1,0)</f>
        <v>1</v>
      </c>
      <c r="U12" s="13"/>
      <c r="V12" s="13"/>
      <c r="W12" s="13"/>
      <c r="X12" s="13"/>
      <c r="Y12" s="13"/>
      <c r="Z12" s="13"/>
    </row>
    <row r="13" spans="2:34" x14ac:dyDescent="0.2">
      <c r="B13" s="28" t="str">
        <f>"Pensioentoename "&amp;(D2-1)&amp;" (=Factor A)"</f>
        <v>Pensioentoename 2016 (=Factor A)</v>
      </c>
      <c r="D13" s="113">
        <v>0</v>
      </c>
      <c r="F13" s="13"/>
      <c r="G13" s="13"/>
      <c r="H13" s="13"/>
      <c r="T13" s="89">
        <f>O11-O12+(P11-P12)/12</f>
        <v>-19.083333333333332</v>
      </c>
      <c r="U13" s="87"/>
      <c r="V13" s="13"/>
      <c r="W13" s="13"/>
      <c r="X13" s="124">
        <f>SUMPRODUCT(X11:AH11,X8:AH8)</f>
        <v>6.8000000000000005E-2</v>
      </c>
      <c r="Y13" s="13"/>
      <c r="Z13" s="13"/>
    </row>
    <row r="14" spans="2:34" x14ac:dyDescent="0.2">
      <c r="B14" s="28" t="s">
        <v>12</v>
      </c>
      <c r="D14" s="28">
        <f>P8</f>
        <v>6.5</v>
      </c>
      <c r="F14" s="13"/>
      <c r="G14" s="13"/>
      <c r="H14" s="13"/>
      <c r="O14" s="83">
        <v>0</v>
      </c>
      <c r="U14" s="13"/>
      <c r="V14" s="13"/>
      <c r="W14" s="13"/>
      <c r="X14" s="13"/>
      <c r="Y14" s="13"/>
      <c r="Z14" s="13"/>
    </row>
    <row r="15" spans="2:34" x14ac:dyDescent="0.2">
      <c r="B15" s="28"/>
      <c r="D15" s="28"/>
      <c r="F15" s="13"/>
      <c r="G15" s="13"/>
      <c r="H15" s="13"/>
      <c r="O15" s="83">
        <v>1</v>
      </c>
      <c r="U15" s="13"/>
      <c r="V15" s="13"/>
      <c r="W15" s="13"/>
      <c r="X15" s="13"/>
      <c r="Y15" s="13"/>
      <c r="Z15" s="13"/>
    </row>
    <row r="16" spans="2:34" x14ac:dyDescent="0.2">
      <c r="B16" s="59" t="str">
        <f>"Gebruik gemaakt van de oudedagsreserve (FOR) in "&amp;(D2-1)&amp;"?"</f>
        <v>Gebruik gemaakt van de oudedagsreserve (FOR) in 2016?</v>
      </c>
      <c r="D16" s="84"/>
      <c r="E16" s="54">
        <f>IF(D16=N16,1,0)</f>
        <v>1</v>
      </c>
      <c r="F16" s="13"/>
      <c r="G16" s="13"/>
      <c r="H16" s="13"/>
      <c r="U16" s="13"/>
      <c r="V16" s="13"/>
      <c r="W16" s="13"/>
      <c r="X16" s="13"/>
      <c r="Y16" s="13"/>
      <c r="Z16" s="13"/>
    </row>
    <row r="17" spans="2:26" x14ac:dyDescent="0.2">
      <c r="B17" s="120" t="str">
        <f>"Toename FOR in "&amp;(D2-1)</f>
        <v>Toename FOR in 2016</v>
      </c>
      <c r="D17" s="27">
        <f>IF(AND(D16=1,D18=0),MIN(U8*D5,V8),0)</f>
        <v>0</v>
      </c>
      <c r="F17" s="13"/>
      <c r="G17" s="13"/>
      <c r="H17" s="13"/>
      <c r="U17" s="13"/>
      <c r="V17" s="13"/>
      <c r="W17" s="13"/>
      <c r="X17" s="13"/>
      <c r="Y17" s="13"/>
      <c r="Z17" s="13"/>
    </row>
    <row r="18" spans="2:26" x14ac:dyDescent="0.2">
      <c r="B18" s="120" t="str">
        <f>"Afname FOR (excl. omzetting in lijfrente) in "&amp;(D2-1)</f>
        <v>Afname FOR (excl. omzetting in lijfrente) in 2016</v>
      </c>
      <c r="C18" s="19"/>
      <c r="D18" s="27">
        <v>0</v>
      </c>
      <c r="E18" s="19"/>
      <c r="U18" s="13"/>
      <c r="V18" s="13"/>
      <c r="W18" s="13"/>
      <c r="X18" s="13"/>
      <c r="Y18" s="13"/>
      <c r="Z18" s="13"/>
    </row>
    <row r="19" spans="2:26" x14ac:dyDescent="0.2">
      <c r="B19" s="120" t="str">
        <f>"Bedrag FOR omgezet naar lijfrente in "&amp;(D2)</f>
        <v>Bedrag FOR omgezet naar lijfrente in 2017</v>
      </c>
      <c r="C19" s="19"/>
      <c r="D19" s="27">
        <v>0</v>
      </c>
      <c r="E19" s="19"/>
      <c r="F19" s="105"/>
      <c r="G19" s="74" t="s">
        <v>28</v>
      </c>
      <c r="H19" s="75">
        <f>ROUNDUP(G41,0)</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2017</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2017</v>
      </c>
      <c r="D23" s="21">
        <f>MIN(SUM(G32:M32),S9,CHOOSE(T11,S8,T8))</f>
        <v>0</v>
      </c>
      <c r="F23" s="13"/>
      <c r="U23" s="13"/>
      <c r="V23" s="13"/>
      <c r="W23" s="13"/>
      <c r="X23" s="13"/>
      <c r="Y23" s="13"/>
      <c r="Z23" s="13"/>
    </row>
    <row r="24" spans="2:26" ht="19" thickBot="1" x14ac:dyDescent="0.25">
      <c r="B24" s="28"/>
      <c r="D24" s="25"/>
      <c r="F24" s="13"/>
      <c r="U24" s="13"/>
      <c r="V24" s="13"/>
      <c r="W24" s="13"/>
      <c r="X24" s="13"/>
      <c r="Y24" s="13"/>
      <c r="Z24" s="13"/>
    </row>
    <row r="25" spans="2:26" ht="19" thickBot="1" x14ac:dyDescent="0.25">
      <c r="B25" s="62" t="str">
        <f>"Maximaal toegelaten lijfrentestorting in "&amp;D2</f>
        <v>Maximaal toegelaten lijfrentestorting in 2017</v>
      </c>
      <c r="C25" s="32"/>
      <c r="D25" s="33">
        <f>D21+D23+D19</f>
        <v>0</v>
      </c>
      <c r="F25" s="13"/>
      <c r="U25" s="13"/>
      <c r="V25" s="13"/>
      <c r="W25" s="13"/>
      <c r="X25" s="13"/>
      <c r="Y25" s="13"/>
      <c r="Z25" s="13"/>
    </row>
    <row r="26" spans="2:26" x14ac:dyDescent="0.2">
      <c r="B26" s="28"/>
      <c r="D26" s="25"/>
      <c r="F26" s="13"/>
      <c r="U26" s="13"/>
      <c r="V26" s="13"/>
      <c r="W26" s="13"/>
      <c r="X26" s="13"/>
      <c r="Y26" s="13"/>
      <c r="Z26" s="13"/>
    </row>
    <row r="27" spans="2:26" x14ac:dyDescent="0.2">
      <c r="B27" s="28" t="str">
        <f>"Betaald aan lijfrente in "&amp;D2</f>
        <v>Betaald aan lijfrente in 2017</v>
      </c>
      <c r="D27" s="27">
        <v>0</v>
      </c>
      <c r="F27" s="13"/>
      <c r="U27" s="13"/>
      <c r="V27" s="13"/>
      <c r="W27" s="13"/>
      <c r="X27" s="13"/>
      <c r="Y27" s="13"/>
      <c r="Z27" s="13"/>
    </row>
    <row r="28" spans="2:26" x14ac:dyDescent="0.2">
      <c r="B28" s="63" t="s">
        <v>5</v>
      </c>
      <c r="D28" s="34">
        <f>IF((D27-D19)&gt;D23,D23,MAX(0,D27-D19))</f>
        <v>0</v>
      </c>
      <c r="F28" s="13"/>
      <c r="G28" s="111"/>
      <c r="U28" s="13"/>
      <c r="V28" s="13"/>
      <c r="W28" s="13"/>
      <c r="X28" s="13"/>
      <c r="Y28" s="13"/>
      <c r="Z28" s="13"/>
    </row>
    <row r="29" spans="2:26" x14ac:dyDescent="0.2">
      <c r="B29" s="63" t="s">
        <v>6</v>
      </c>
      <c r="D29" s="34">
        <f>MAX(0,D27-D28-D19)</f>
        <v>0</v>
      </c>
      <c r="F29" s="13"/>
      <c r="U29" s="13"/>
      <c r="V29" s="13"/>
      <c r="W29" s="13"/>
      <c r="X29" s="13"/>
      <c r="Y29" s="13"/>
      <c r="Z29" s="13"/>
    </row>
    <row r="30" spans="2:26" x14ac:dyDescent="0.2">
      <c r="B30" s="28"/>
      <c r="C30" s="28"/>
      <c r="D30" s="55"/>
      <c r="U30" s="13"/>
      <c r="V30" s="13"/>
      <c r="W30" s="13"/>
      <c r="X30" s="13"/>
      <c r="Y30" s="13"/>
      <c r="Z30" s="13"/>
    </row>
    <row r="31" spans="2:26" x14ac:dyDescent="0.2">
      <c r="B31" s="56" t="s">
        <v>7</v>
      </c>
      <c r="C31" s="28"/>
      <c r="D31" s="28"/>
      <c r="F31" s="50">
        <f>D2</f>
        <v>2017</v>
      </c>
      <c r="G31" s="50">
        <f>F31-1</f>
        <v>2016</v>
      </c>
      <c r="H31" s="50">
        <f t="shared" ref="H31:M31" si="2">G31-1</f>
        <v>2015</v>
      </c>
      <c r="I31" s="50">
        <f t="shared" si="2"/>
        <v>2014</v>
      </c>
      <c r="J31" s="50">
        <f t="shared" si="2"/>
        <v>2013</v>
      </c>
      <c r="K31" s="50">
        <f t="shared" si="2"/>
        <v>2012</v>
      </c>
      <c r="L31" s="50">
        <f t="shared" si="2"/>
        <v>2011</v>
      </c>
      <c r="M31" s="50">
        <f t="shared" si="2"/>
        <v>2010</v>
      </c>
      <c r="N31" s="117" t="s">
        <v>23</v>
      </c>
      <c r="U31" s="13"/>
      <c r="V31" s="13"/>
      <c r="W31" s="13"/>
      <c r="X31" s="13"/>
      <c r="Y31" s="13"/>
      <c r="Z31" s="13"/>
    </row>
    <row r="32" spans="2:26" x14ac:dyDescent="0.2">
      <c r="B32" s="28"/>
      <c r="C32" s="28"/>
      <c r="D32" s="16" t="str">
        <f>"Nog ongebruikt begin "&amp;D2</f>
        <v>Nog ongebruikt begin 2017</v>
      </c>
      <c r="F32" s="34">
        <f>D21</f>
        <v>0</v>
      </c>
      <c r="G32" s="113">
        <v>0</v>
      </c>
      <c r="H32" s="113">
        <v>0</v>
      </c>
      <c r="I32" s="113">
        <v>0</v>
      </c>
      <c r="J32" s="113">
        <v>0</v>
      </c>
      <c r="K32" s="113">
        <v>0</v>
      </c>
      <c r="L32" s="113">
        <v>0</v>
      </c>
      <c r="M32" s="113">
        <v>0</v>
      </c>
      <c r="U32" s="13"/>
      <c r="V32" s="13"/>
      <c r="W32" s="13"/>
      <c r="X32" s="13"/>
      <c r="Y32" s="13"/>
      <c r="Z32" s="13"/>
    </row>
    <row r="33" spans="1:35" x14ac:dyDescent="0.2">
      <c r="B33" s="28"/>
      <c r="C33" s="28"/>
      <c r="D33" s="16" t="str">
        <f>"Gebruikt in "&amp;D2</f>
        <v>Gebruikt in 2017</v>
      </c>
      <c r="F33" s="35">
        <f>D29</f>
        <v>0</v>
      </c>
      <c r="G33" s="35">
        <f>IF(G32&lt;($D28-SUM(H33:$N33)),G32,($D28-SUM(H33:$N33)))</f>
        <v>0</v>
      </c>
      <c r="H33" s="35">
        <f>IF(H32&lt;($D28-SUM(I33:$N33)),H32,($D28-SUM(I33:$N33)))</f>
        <v>0</v>
      </c>
      <c r="I33" s="35">
        <f>IF(I32&lt;($D28-SUM(J33:$N33)),I32,($D28-SUM(J33:$N33)))</f>
        <v>0</v>
      </c>
      <c r="J33" s="35">
        <f>IF(J32&lt;($D28-SUM(K33:$N33)),J32,($D28-SUM(K33:$N33)))</f>
        <v>0</v>
      </c>
      <c r="K33" s="35">
        <f>IF(K32&lt;($D28-SUM(L33:$N33)),K32,($D28-SUM(L33:$N33)))</f>
        <v>0</v>
      </c>
      <c r="L33" s="35">
        <f>IF(L32&lt;($D28-SUM(M33:$N33)),L32,($D28-SUM(M33:$N33)))</f>
        <v>0</v>
      </c>
      <c r="M33" s="35">
        <f>IF(M32&lt;($D28-SUM(N33:$N33)),M32,($D28-SUM(N33:$N33)))</f>
        <v>0</v>
      </c>
      <c r="U33" s="13"/>
      <c r="V33" s="13"/>
      <c r="W33" s="13"/>
      <c r="X33" s="13"/>
      <c r="Y33" s="13"/>
      <c r="Z33" s="13"/>
    </row>
    <row r="34" spans="1:35" x14ac:dyDescent="0.2">
      <c r="B34" s="28"/>
      <c r="C34" s="28"/>
      <c r="D34" s="57" t="s">
        <v>31</v>
      </c>
      <c r="E34" s="36"/>
      <c r="F34" s="142">
        <f>F32-F33</f>
        <v>0</v>
      </c>
      <c r="G34" s="142">
        <f t="shared" ref="G34:M34" si="3">G32-G33</f>
        <v>0</v>
      </c>
      <c r="H34" s="142">
        <f t="shared" si="3"/>
        <v>0</v>
      </c>
      <c r="I34" s="142">
        <f t="shared" si="3"/>
        <v>0</v>
      </c>
      <c r="J34" s="142">
        <f t="shared" si="3"/>
        <v>0</v>
      </c>
      <c r="K34" s="142">
        <f t="shared" si="3"/>
        <v>0</v>
      </c>
      <c r="L34" s="142">
        <f t="shared" si="3"/>
        <v>0</v>
      </c>
      <c r="M34" s="37">
        <f t="shared" si="3"/>
        <v>0</v>
      </c>
      <c r="U34" s="13"/>
      <c r="V34" s="38"/>
      <c r="W34" s="13"/>
      <c r="X34" s="13"/>
      <c r="Y34" s="13"/>
      <c r="Z34" s="13"/>
      <c r="AI34" s="143" t="s">
        <v>48</v>
      </c>
    </row>
    <row r="35" spans="1:35" x14ac:dyDescent="0.2">
      <c r="B35" s="28"/>
      <c r="C35" s="28"/>
      <c r="D35" s="16"/>
      <c r="F35" s="39"/>
      <c r="G35" s="39"/>
      <c r="H35" s="39"/>
      <c r="I35" s="39"/>
      <c r="J35" s="39"/>
      <c r="K35" s="39"/>
      <c r="L35" s="39"/>
      <c r="M35" s="39"/>
      <c r="U35" s="13"/>
      <c r="V35" s="13"/>
      <c r="W35" s="13"/>
      <c r="X35" s="13"/>
      <c r="Y35" s="13"/>
      <c r="Z35" s="13"/>
    </row>
    <row r="36" spans="1:35" x14ac:dyDescent="0.2">
      <c r="B36" s="64" t="s">
        <v>27</v>
      </c>
      <c r="C36" s="65"/>
      <c r="D36" s="66"/>
      <c r="E36" s="67"/>
      <c r="F36" s="68"/>
      <c r="G36" s="39"/>
      <c r="H36" s="39"/>
      <c r="I36" s="39"/>
      <c r="J36" s="39"/>
      <c r="K36" s="39"/>
      <c r="L36" s="39"/>
      <c r="M36" s="39"/>
      <c r="U36" s="13"/>
      <c r="V36" s="13"/>
      <c r="W36" s="13"/>
      <c r="X36" s="13"/>
      <c r="Y36" s="13"/>
      <c r="Z36" s="13"/>
    </row>
    <row r="37" spans="1:35" x14ac:dyDescent="0.2">
      <c r="B37" s="65"/>
      <c r="C37" s="65"/>
      <c r="D37" s="66" t="str">
        <f>"Stand FOR begin "&amp;(D2-1)</f>
        <v>Stand FOR begin 2016</v>
      </c>
      <c r="E37" s="67"/>
      <c r="G37" s="113">
        <v>0</v>
      </c>
      <c r="H37" s="39"/>
      <c r="I37" s="39"/>
      <c r="J37" s="39"/>
      <c r="K37" s="39"/>
      <c r="L37" s="39"/>
      <c r="M37" s="39"/>
      <c r="U37" s="13"/>
      <c r="V37" s="13"/>
      <c r="W37" s="13"/>
      <c r="X37" s="13"/>
      <c r="Y37" s="13"/>
      <c r="Z37" s="13"/>
    </row>
    <row r="38" spans="1:35" x14ac:dyDescent="0.2">
      <c r="B38" s="65"/>
      <c r="C38" s="65"/>
      <c r="D38" s="66" t="str">
        <f>B17</f>
        <v>Toename FOR in 2016</v>
      </c>
      <c r="E38" s="67"/>
      <c r="G38" s="68">
        <f>D17</f>
        <v>0</v>
      </c>
      <c r="H38" s="39"/>
      <c r="I38" s="39"/>
      <c r="J38" s="39"/>
      <c r="K38" s="39"/>
      <c r="L38" s="39"/>
      <c r="M38" s="39"/>
      <c r="U38" s="13"/>
      <c r="V38" s="13"/>
      <c r="W38" s="13"/>
      <c r="X38" s="13"/>
      <c r="Y38" s="13"/>
      <c r="Z38" s="13"/>
    </row>
    <row r="39" spans="1:35" x14ac:dyDescent="0.2">
      <c r="B39" s="65"/>
      <c r="C39" s="65"/>
      <c r="D39" s="66" t="str">
        <f t="shared" ref="D39" si="4">B18</f>
        <v>Afname FOR (excl. omzetting in lijfrente) in 2016</v>
      </c>
      <c r="E39" s="67"/>
      <c r="G39" s="68">
        <f>D18</f>
        <v>0</v>
      </c>
      <c r="H39" s="39"/>
      <c r="I39" s="39"/>
      <c r="J39" s="39"/>
      <c r="K39" s="39"/>
      <c r="L39" s="39"/>
      <c r="M39" s="39"/>
      <c r="U39" s="13"/>
      <c r="V39" s="13"/>
      <c r="W39" s="13"/>
      <c r="X39" s="13"/>
      <c r="Y39" s="13"/>
      <c r="Z39" s="13"/>
    </row>
    <row r="40" spans="1:35" x14ac:dyDescent="0.2">
      <c r="B40" s="65"/>
      <c r="C40" s="65"/>
      <c r="D40" s="66" t="str">
        <f>"Bedrag FOR omgezet naar lijfrente in "&amp;(D2-1)</f>
        <v>Bedrag FOR omgezet naar lijfrente in 2016</v>
      </c>
      <c r="E40" s="67"/>
      <c r="G40" s="118">
        <v>0</v>
      </c>
      <c r="H40" s="39"/>
      <c r="I40" s="39"/>
      <c r="J40" s="39"/>
      <c r="K40" s="39"/>
      <c r="L40" s="39"/>
      <c r="M40" s="39"/>
      <c r="U40" s="13"/>
      <c r="V40" s="13"/>
      <c r="W40" s="13"/>
      <c r="X40" s="13"/>
      <c r="Y40" s="13"/>
      <c r="Z40" s="13"/>
    </row>
    <row r="41" spans="1:35" x14ac:dyDescent="0.2">
      <c r="B41" s="65"/>
      <c r="C41" s="65"/>
      <c r="D41" s="70" t="str">
        <f>"Stand FOR eind "&amp;(D2-1)</f>
        <v>Stand FOR eind 2016</v>
      </c>
      <c r="E41" s="71"/>
      <c r="G41" s="72">
        <f>SUM(G37:G38)-G39-G40</f>
        <v>0</v>
      </c>
      <c r="H41" s="39"/>
      <c r="I41" s="39"/>
      <c r="J41" s="39"/>
      <c r="K41" s="39"/>
      <c r="L41" s="39"/>
      <c r="M41" s="39"/>
      <c r="U41" s="13"/>
      <c r="V41" s="13"/>
      <c r="W41" s="13"/>
      <c r="X41" s="13"/>
      <c r="Y41" s="13"/>
      <c r="Z41" s="13"/>
    </row>
    <row r="42" spans="1:35" x14ac:dyDescent="0.2">
      <c r="N42" s="40"/>
      <c r="O42" s="40"/>
      <c r="P42" s="40"/>
      <c r="Q42" s="40"/>
      <c r="R42" s="40"/>
      <c r="S42" s="40"/>
      <c r="T42" s="40"/>
      <c r="U42" s="13"/>
      <c r="V42" s="13"/>
      <c r="W42" s="13"/>
      <c r="X42" s="13"/>
      <c r="Y42" s="13"/>
      <c r="Z42" s="13"/>
    </row>
    <row r="43" spans="1:35" ht="19" hidden="1" thickBot="1" x14ac:dyDescent="0.25">
      <c r="A43" s="13"/>
      <c r="B43" s="125" t="str">
        <f>"Maximaal toegelaten nettolijfrente storting in "&amp;D2</f>
        <v>Maximaal toegelaten nettolijfrente storting in 2017</v>
      </c>
      <c r="C43" s="126"/>
      <c r="D43" s="127">
        <f>MAX(0,(SUM(D4:D6)-W8)*X13)</f>
        <v>0</v>
      </c>
      <c r="E43" s="13"/>
      <c r="F43" s="41"/>
      <c r="G43" s="41"/>
      <c r="H43" s="41"/>
      <c r="I43" s="41"/>
      <c r="J43" s="41"/>
      <c r="K43" s="41"/>
      <c r="L43" s="41"/>
      <c r="M43" s="41"/>
      <c r="N43" s="40"/>
      <c r="O43" s="40"/>
      <c r="P43" s="40"/>
      <c r="Q43" s="40"/>
      <c r="R43" s="40"/>
      <c r="S43" s="40"/>
      <c r="T43" s="40"/>
      <c r="U43" s="13"/>
      <c r="V43" s="13"/>
      <c r="W43" s="13"/>
      <c r="X43" s="13"/>
      <c r="Y43" s="13"/>
      <c r="Z43" s="13"/>
    </row>
    <row r="44" spans="1:35" hidden="1" x14ac:dyDescent="0.2">
      <c r="A44" s="13"/>
      <c r="B44" s="13"/>
      <c r="C44" s="13"/>
      <c r="D44" s="13"/>
      <c r="E44" s="13"/>
      <c r="F44" s="13"/>
      <c r="G44" s="41"/>
      <c r="H44" s="41"/>
      <c r="I44" s="41"/>
      <c r="J44" s="41"/>
      <c r="K44" s="41"/>
      <c r="L44" s="41"/>
      <c r="M44" s="41"/>
      <c r="N44" s="40"/>
      <c r="O44" s="40"/>
      <c r="P44" s="40"/>
      <c r="Q44" s="40"/>
      <c r="R44" s="40"/>
      <c r="S44" s="40"/>
      <c r="T44" s="40"/>
      <c r="U44" s="13"/>
      <c r="V44" s="13"/>
      <c r="W44" s="13"/>
      <c r="X44" s="13"/>
      <c r="Y44" s="13"/>
      <c r="Z44" s="13"/>
    </row>
    <row r="45" spans="1:35" x14ac:dyDescent="0.2">
      <c r="B45" s="114" t="s">
        <v>37</v>
      </c>
      <c r="D45" s="12"/>
      <c r="F45" s="39"/>
      <c r="G45" s="13"/>
      <c r="H45" s="13"/>
      <c r="I45" s="13"/>
      <c r="J45" s="13"/>
      <c r="K45" s="13"/>
      <c r="L45" s="13"/>
      <c r="M45" s="13"/>
      <c r="U45" s="13"/>
      <c r="V45" s="13"/>
      <c r="W45" s="13"/>
      <c r="X45" s="13"/>
      <c r="Y45" s="13"/>
      <c r="Z45" s="13"/>
    </row>
    <row r="46" spans="1:35" x14ac:dyDescent="0.2">
      <c r="A46" s="13"/>
      <c r="B46" s="13"/>
      <c r="C46" s="13"/>
      <c r="D46" s="88"/>
      <c r="E46" s="13"/>
      <c r="F46" s="13"/>
      <c r="G46" s="13"/>
      <c r="H46" s="13"/>
      <c r="I46" s="13"/>
      <c r="J46" s="13"/>
      <c r="K46" s="13"/>
      <c r="L46" s="13"/>
      <c r="M46" s="13"/>
      <c r="N46" s="40"/>
      <c r="O46" s="40"/>
      <c r="P46" s="40"/>
      <c r="Q46" s="40"/>
      <c r="R46" s="40"/>
      <c r="S46" s="40"/>
      <c r="T46" s="40"/>
      <c r="U46" s="13"/>
      <c r="V46" s="13"/>
      <c r="W46" s="13"/>
      <c r="X46" s="13"/>
      <c r="Y46" s="13"/>
      <c r="Z46" s="13"/>
    </row>
    <row r="47" spans="1:35" x14ac:dyDescent="0.2">
      <c r="A47" s="13"/>
      <c r="B47" s="13"/>
      <c r="C47" s="13"/>
      <c r="D47" s="88"/>
      <c r="E47" s="13"/>
      <c r="F47" s="13"/>
      <c r="G47" s="13"/>
      <c r="H47" s="13"/>
      <c r="I47" s="13"/>
      <c r="J47" s="13"/>
      <c r="K47" s="13"/>
      <c r="L47" s="13"/>
      <c r="M47" s="13"/>
      <c r="N47" s="40"/>
      <c r="O47" s="40"/>
      <c r="P47" s="40"/>
      <c r="Q47" s="40"/>
      <c r="R47" s="40"/>
      <c r="S47" s="40"/>
      <c r="T47" s="40"/>
      <c r="U47" s="13"/>
      <c r="V47" s="13"/>
      <c r="W47" s="13"/>
      <c r="X47" s="13"/>
      <c r="Y47" s="13"/>
      <c r="Z47" s="13"/>
    </row>
    <row r="48" spans="1:35"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row>
    <row r="49" spans="1:26"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row>
    <row r="50" spans="1:26" x14ac:dyDescent="0.2">
      <c r="A50" s="13"/>
      <c r="B50" s="13"/>
      <c r="C50" s="13"/>
      <c r="D50" s="88"/>
      <c r="E50" s="13"/>
      <c r="F50" s="13"/>
      <c r="G50" s="13"/>
      <c r="H50" s="13"/>
      <c r="I50" s="13"/>
      <c r="J50" s="13"/>
      <c r="K50" s="13"/>
      <c r="L50" s="13"/>
      <c r="M50" s="13"/>
      <c r="N50" s="40"/>
      <c r="O50" s="40"/>
      <c r="P50" s="40"/>
      <c r="Q50" s="40"/>
      <c r="R50" s="40"/>
      <c r="S50" s="40"/>
      <c r="T50" s="40"/>
      <c r="U50" s="13"/>
      <c r="V50" s="13"/>
      <c r="W50" s="13"/>
      <c r="X50" s="13"/>
      <c r="Y50" s="13"/>
      <c r="Z50" s="13"/>
    </row>
    <row r="51" spans="1:26" x14ac:dyDescent="0.2">
      <c r="A51" s="13"/>
      <c r="B51" s="13"/>
      <c r="C51" s="13"/>
      <c r="D51" s="88"/>
      <c r="E51" s="13"/>
      <c r="F51" s="13"/>
      <c r="G51" s="13"/>
      <c r="H51" s="13"/>
      <c r="I51" s="13"/>
      <c r="J51" s="13"/>
      <c r="K51" s="13"/>
      <c r="L51" s="13"/>
      <c r="M51" s="13"/>
      <c r="N51" s="40"/>
      <c r="O51" s="40"/>
      <c r="P51" s="40"/>
      <c r="Q51" s="40"/>
      <c r="R51" s="40"/>
      <c r="S51" s="40"/>
      <c r="T51" s="40"/>
      <c r="U51" s="13"/>
      <c r="V51" s="13"/>
      <c r="W51" s="13"/>
      <c r="X51" s="13"/>
      <c r="Y51" s="13"/>
      <c r="Z51" s="13"/>
    </row>
    <row r="52" spans="1:26"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row>
    <row r="53" spans="1:26"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row>
    <row r="54" spans="1:26"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row>
    <row r="55" spans="1:26"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row>
    <row r="56" spans="1:26" x14ac:dyDescent="0.2">
      <c r="A56" s="13"/>
      <c r="B56" s="13"/>
      <c r="C56" s="13"/>
      <c r="D56" s="13"/>
      <c r="E56" s="13"/>
      <c r="F56" s="13"/>
      <c r="G56" s="13"/>
      <c r="H56" s="13"/>
      <c r="I56" s="13"/>
      <c r="J56" s="13"/>
      <c r="K56" s="13"/>
      <c r="L56" s="13"/>
      <c r="M56" s="13"/>
      <c r="N56" s="40"/>
      <c r="O56" s="40"/>
      <c r="P56" s="40"/>
      <c r="Q56" s="40"/>
      <c r="R56" s="40"/>
      <c r="S56" s="40"/>
      <c r="T56" s="40"/>
      <c r="U56" s="13"/>
      <c r="V56" s="13"/>
      <c r="W56" s="13"/>
      <c r="X56" s="13"/>
      <c r="Y56" s="13"/>
      <c r="Z56" s="13"/>
    </row>
    <row r="57" spans="1:26" x14ac:dyDescent="0.2">
      <c r="A57" s="13"/>
      <c r="B57" s="13"/>
      <c r="C57" s="13"/>
      <c r="D57" s="13"/>
      <c r="E57" s="13"/>
      <c r="F57" s="13"/>
      <c r="G57" s="13"/>
      <c r="H57" s="13"/>
      <c r="I57" s="13"/>
      <c r="J57" s="13"/>
      <c r="K57" s="13"/>
      <c r="L57" s="13"/>
      <c r="M57" s="13"/>
      <c r="N57" s="40"/>
      <c r="O57" s="40"/>
      <c r="P57" s="40"/>
      <c r="Q57" s="40"/>
      <c r="R57" s="40"/>
      <c r="S57" s="40"/>
      <c r="T57" s="40"/>
      <c r="U57" s="13"/>
      <c r="V57" s="13"/>
      <c r="W57" s="13"/>
      <c r="X57" s="13"/>
      <c r="Y57" s="13"/>
      <c r="Z57" s="13"/>
    </row>
    <row r="58" spans="1:26" x14ac:dyDescent="0.2">
      <c r="A58" s="13"/>
      <c r="B58" s="13"/>
      <c r="C58" s="13"/>
      <c r="D58" s="13"/>
      <c r="E58" s="13"/>
      <c r="F58" s="13"/>
      <c r="G58" s="13"/>
      <c r="H58" s="13"/>
      <c r="I58" s="13"/>
      <c r="J58" s="13"/>
      <c r="K58" s="13"/>
      <c r="L58" s="13"/>
      <c r="M58" s="13"/>
      <c r="N58" s="40"/>
      <c r="O58" s="40"/>
      <c r="P58" s="40"/>
      <c r="Q58" s="40"/>
      <c r="R58" s="40"/>
      <c r="S58" s="40"/>
      <c r="T58" s="40"/>
      <c r="U58" s="13"/>
      <c r="V58" s="13"/>
      <c r="W58" s="13"/>
      <c r="X58" s="13"/>
      <c r="Y58" s="13"/>
      <c r="Z58" s="13"/>
    </row>
    <row r="59" spans="1:26" x14ac:dyDescent="0.2">
      <c r="A59" s="13"/>
      <c r="B59" s="13"/>
      <c r="C59" s="13"/>
      <c r="D59" s="13"/>
      <c r="E59" s="13"/>
      <c r="F59" s="13"/>
      <c r="G59" s="13"/>
      <c r="H59" s="13"/>
      <c r="I59" s="13"/>
      <c r="J59" s="13"/>
      <c r="K59" s="13"/>
      <c r="L59" s="13"/>
      <c r="M59" s="13"/>
      <c r="N59" s="40"/>
      <c r="O59" s="40"/>
      <c r="P59" s="40"/>
      <c r="Q59" s="40"/>
      <c r="R59" s="40"/>
      <c r="S59" s="40"/>
      <c r="T59" s="40"/>
      <c r="U59" s="13"/>
      <c r="V59" s="13"/>
      <c r="W59" s="13"/>
      <c r="X59" s="13"/>
      <c r="Y59" s="13"/>
      <c r="Z59" s="13"/>
    </row>
    <row r="60" spans="1:26" x14ac:dyDescent="0.2">
      <c r="A60" s="13"/>
      <c r="B60" s="13"/>
      <c r="C60" s="13"/>
      <c r="D60" s="13"/>
      <c r="E60" s="13"/>
      <c r="F60" s="13"/>
      <c r="G60" s="13"/>
      <c r="H60" s="13"/>
      <c r="I60" s="13"/>
      <c r="J60" s="13"/>
      <c r="K60" s="13"/>
      <c r="L60" s="13"/>
      <c r="M60" s="13"/>
      <c r="N60" s="40"/>
      <c r="O60" s="40"/>
      <c r="P60" s="40"/>
      <c r="Q60" s="40"/>
      <c r="R60" s="40"/>
      <c r="S60" s="40"/>
      <c r="T60" s="40"/>
      <c r="U60" s="13"/>
      <c r="V60" s="13"/>
      <c r="W60" s="13"/>
      <c r="X60" s="13"/>
      <c r="Y60" s="13"/>
      <c r="Z60" s="13"/>
    </row>
    <row r="61" spans="1:26" x14ac:dyDescent="0.2">
      <c r="A61" s="13"/>
      <c r="B61" s="13"/>
      <c r="C61" s="13"/>
      <c r="D61" s="13"/>
      <c r="E61" s="13"/>
      <c r="F61" s="13"/>
      <c r="G61" s="13"/>
      <c r="H61" s="13"/>
      <c r="I61" s="13"/>
      <c r="J61" s="13"/>
      <c r="K61" s="13"/>
      <c r="L61" s="13"/>
      <c r="M61" s="13"/>
    </row>
    <row r="62" spans="1:26" x14ac:dyDescent="0.2">
      <c r="A62" s="13"/>
      <c r="B62" s="13"/>
      <c r="C62" s="13"/>
      <c r="D62" s="13"/>
      <c r="E62" s="13"/>
      <c r="F62" s="13"/>
      <c r="G62" s="13"/>
      <c r="H62" s="13"/>
      <c r="I62" s="13"/>
      <c r="J62" s="13"/>
      <c r="K62" s="13"/>
      <c r="L62" s="13"/>
      <c r="M62" s="13"/>
    </row>
    <row r="63" spans="1:26" x14ac:dyDescent="0.2">
      <c r="A63" s="13"/>
      <c r="B63" s="13"/>
      <c r="C63" s="13"/>
      <c r="D63" s="13"/>
      <c r="E63" s="13"/>
      <c r="F63" s="13"/>
      <c r="G63" s="13"/>
      <c r="H63" s="13"/>
      <c r="I63" s="13"/>
      <c r="J63" s="13"/>
      <c r="K63" s="13"/>
      <c r="L63" s="13"/>
      <c r="M63" s="13"/>
    </row>
    <row r="64" spans="1:26" x14ac:dyDescent="0.2">
      <c r="A64" s="13"/>
      <c r="B64" s="13"/>
      <c r="C64" s="13"/>
      <c r="D64" s="13"/>
      <c r="E64" s="13"/>
      <c r="F64" s="13"/>
      <c r="G64" s="13"/>
      <c r="H64" s="13"/>
      <c r="I64" s="13"/>
      <c r="J64" s="13"/>
      <c r="K64" s="13"/>
      <c r="L64" s="13"/>
      <c r="M64" s="13"/>
    </row>
    <row r="65" spans="1:13" x14ac:dyDescent="0.2">
      <c r="A65" s="13"/>
      <c r="B65" s="13"/>
      <c r="C65" s="13"/>
      <c r="D65" s="13"/>
      <c r="E65" s="13"/>
      <c r="F65" s="13"/>
      <c r="G65" s="13"/>
      <c r="H65" s="13"/>
      <c r="I65" s="13"/>
      <c r="J65" s="13"/>
      <c r="K65" s="13"/>
      <c r="L65" s="13"/>
      <c r="M65" s="13"/>
    </row>
  </sheetData>
  <sheetProtection password="9A61" sheet="1" objects="1" scenarios="1"/>
  <mergeCells count="9">
    <mergeCell ref="N4:N6"/>
    <mergeCell ref="O4:O6"/>
    <mergeCell ref="P4:P6"/>
    <mergeCell ref="Q4:R4"/>
    <mergeCell ref="S4:T4"/>
    <mergeCell ref="Q5:Q6"/>
    <mergeCell ref="R5:R6"/>
    <mergeCell ref="S5:S6"/>
    <mergeCell ref="T5:T6"/>
  </mergeCells>
  <dataValidations disablePrompts="1" count="5">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operator="greaterThanOrEqual" allowBlank="1" showInputMessage="1" showErrorMessage="1" sqref="D13 G32:M32 G40 G37 D4 D6 D17">
      <formula1>0</formula1>
    </dataValidation>
    <dataValidation type="list" allowBlank="1" showInputMessage="1" showErrorMessage="1" sqref="D16">
      <formula1>$O$14:$O$15</formula1>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s>
  <hyperlinks>
    <hyperlink ref="G3" r:id="rId1" display="http://www.brightpensioen.nl/jaarruimtetool2015"/>
    <hyperlink ref="H3" r:id="rId2" display="http://www.brightpensioen.nl/jaarruimtetool2015"/>
    <hyperlink ref="B45" r:id="rId3"/>
    <hyperlink ref="I3" r:id="rId4" display="http://www.brightpensioen.nl/jaarruimtetool2015"/>
    <hyperlink ref="J3" r:id="rId5" display="http://www.brightpensioen.nl/jaarruimtetool2015"/>
    <hyperlink ref="K3" r:id="rId6" display="http://www.brightpensioen.nl/jaarruimtetool2015"/>
    <hyperlink ref="L3" r:id="rId7" display="http://www.brightpensioen.nl/jaarruimtetool2015"/>
    <hyperlink ref="M3" r:id="rId8" display="http://www.brightpensioen.nl/jaarruimtetool2015"/>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9"/>
  <legacyDrawing r:id="rId10"/>
  <legacyDrawingHF r:id="rId1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31"/>
  <sheetViews>
    <sheetView showGridLines="0" workbookViewId="0">
      <pane xSplit="2" ySplit="5" topLeftCell="C6" activePane="bottomRight" state="frozen"/>
      <selection pane="topRight" activeCell="C1" sqref="C1"/>
      <selection pane="bottomLeft" activeCell="A6" sqref="A6"/>
      <selection pane="bottomRight" activeCell="O24" sqref="O24"/>
    </sheetView>
  </sheetViews>
  <sheetFormatPr baseColWidth="10" defaultRowHeight="16" x14ac:dyDescent="0.2"/>
  <cols>
    <col min="1" max="1" width="10.83203125" style="2"/>
    <col min="2" max="9" width="10.33203125" style="2" customWidth="1"/>
    <col min="10" max="12" width="10.83203125" style="2"/>
    <col min="13" max="13" width="12" style="2" bestFit="1" customWidth="1"/>
    <col min="14" max="14" width="3.33203125" style="2" customWidth="1"/>
    <col min="15" max="15" width="12.6640625" style="2" bestFit="1" customWidth="1"/>
    <col min="16" max="16" width="12.1640625" style="2" customWidth="1"/>
    <col min="17" max="17" width="3.5" style="2" customWidth="1"/>
    <col min="18" max="28" width="11.5" style="2" customWidth="1"/>
    <col min="29" max="29" width="3.5" style="2" customWidth="1"/>
    <col min="30" max="16384" width="10.83203125" style="2"/>
  </cols>
  <sheetData>
    <row r="2" spans="2:30" x14ac:dyDescent="0.2">
      <c r="B2" s="1">
        <v>1</v>
      </c>
      <c r="C2" s="136">
        <v>2</v>
      </c>
      <c r="D2" s="136">
        <v>3</v>
      </c>
      <c r="E2" s="136">
        <v>4</v>
      </c>
      <c r="F2" s="136">
        <v>5</v>
      </c>
      <c r="G2" s="136">
        <v>6</v>
      </c>
      <c r="H2" s="136">
        <v>7</v>
      </c>
      <c r="I2" s="136">
        <v>8</v>
      </c>
      <c r="J2" s="136">
        <v>9</v>
      </c>
      <c r="K2" s="136">
        <v>10</v>
      </c>
      <c r="L2" s="136">
        <v>11</v>
      </c>
      <c r="M2" s="136">
        <v>12</v>
      </c>
      <c r="N2" s="136">
        <v>13</v>
      </c>
      <c r="O2" s="136">
        <v>14</v>
      </c>
      <c r="P2" s="136">
        <v>15</v>
      </c>
      <c r="Q2" s="136">
        <v>16</v>
      </c>
      <c r="R2" s="136">
        <v>17</v>
      </c>
      <c r="S2" s="136">
        <v>18</v>
      </c>
      <c r="T2" s="136">
        <v>19</v>
      </c>
      <c r="U2" s="136">
        <v>20</v>
      </c>
      <c r="V2" s="136">
        <v>21</v>
      </c>
      <c r="W2" s="136">
        <v>22</v>
      </c>
      <c r="X2" s="136">
        <v>23</v>
      </c>
      <c r="Y2" s="136">
        <v>24</v>
      </c>
      <c r="Z2" s="136">
        <v>25</v>
      </c>
      <c r="AA2" s="136">
        <v>26</v>
      </c>
      <c r="AB2" s="136">
        <v>27</v>
      </c>
      <c r="AC2" s="136">
        <v>28</v>
      </c>
      <c r="AD2" s="136">
        <v>29</v>
      </c>
    </row>
    <row r="3" spans="2:30" x14ac:dyDescent="0.2">
      <c r="R3" s="121" t="s">
        <v>39</v>
      </c>
    </row>
    <row r="4" spans="2:30" ht="32" x14ac:dyDescent="0.2">
      <c r="B4" s="6" t="s">
        <v>8</v>
      </c>
      <c r="C4" s="6" t="s">
        <v>1</v>
      </c>
      <c r="D4" s="6" t="s">
        <v>0</v>
      </c>
      <c r="E4" s="6" t="s">
        <v>17</v>
      </c>
      <c r="F4" s="7" t="s">
        <v>9</v>
      </c>
      <c r="G4" s="7" t="s">
        <v>2</v>
      </c>
      <c r="H4" s="7" t="s">
        <v>46</v>
      </c>
      <c r="I4" s="7" t="s">
        <v>45</v>
      </c>
      <c r="J4" s="2" t="s">
        <v>18</v>
      </c>
      <c r="L4" s="6" t="s">
        <v>24</v>
      </c>
      <c r="M4" s="6" t="s">
        <v>25</v>
      </c>
      <c r="O4" s="2" t="s">
        <v>35</v>
      </c>
      <c r="R4" s="2" t="s">
        <v>40</v>
      </c>
    </row>
    <row r="5" spans="2:30" x14ac:dyDescent="0.2">
      <c r="B5" s="8"/>
      <c r="C5" s="8"/>
      <c r="D5" s="8"/>
      <c r="E5" s="9"/>
      <c r="F5" s="9" t="s">
        <v>3</v>
      </c>
      <c r="G5" s="9" t="s">
        <v>4</v>
      </c>
      <c r="H5" s="9" t="s">
        <v>4</v>
      </c>
      <c r="I5" s="9" t="s">
        <v>4</v>
      </c>
      <c r="J5" s="48" t="s">
        <v>19</v>
      </c>
      <c r="K5" s="48" t="s">
        <v>20</v>
      </c>
      <c r="P5" s="2" t="s">
        <v>44</v>
      </c>
      <c r="R5" s="121">
        <v>20</v>
      </c>
      <c r="S5" s="121">
        <f>R5+5</f>
        <v>25</v>
      </c>
      <c r="T5" s="121">
        <f t="shared" ref="T5:AB5" si="0">S5+5</f>
        <v>30</v>
      </c>
      <c r="U5" s="121">
        <f t="shared" si="0"/>
        <v>35</v>
      </c>
      <c r="V5" s="121">
        <f t="shared" si="0"/>
        <v>40</v>
      </c>
      <c r="W5" s="121">
        <f t="shared" si="0"/>
        <v>45</v>
      </c>
      <c r="X5" s="121">
        <f t="shared" si="0"/>
        <v>50</v>
      </c>
      <c r="Y5" s="121">
        <f t="shared" si="0"/>
        <v>55</v>
      </c>
      <c r="Z5" s="121">
        <f t="shared" si="0"/>
        <v>60</v>
      </c>
      <c r="AA5" s="121">
        <f t="shared" si="0"/>
        <v>65</v>
      </c>
      <c r="AB5" s="121">
        <f t="shared" si="0"/>
        <v>70</v>
      </c>
    </row>
    <row r="6" spans="2:30" x14ac:dyDescent="0.2">
      <c r="B6" s="3">
        <f t="shared" ref="B6:B18" si="1">B7-1</f>
        <v>2001</v>
      </c>
      <c r="C6" s="10">
        <v>9896</v>
      </c>
      <c r="D6" s="5">
        <v>0.17</v>
      </c>
      <c r="E6" s="2">
        <v>7.5</v>
      </c>
      <c r="F6" s="10"/>
      <c r="G6" s="10"/>
      <c r="H6" s="10"/>
      <c r="I6" s="10"/>
      <c r="J6" s="2">
        <v>55</v>
      </c>
      <c r="K6" s="2">
        <v>0</v>
      </c>
      <c r="L6" s="51">
        <v>0.12</v>
      </c>
      <c r="M6" s="52"/>
      <c r="O6" s="85"/>
    </row>
    <row r="7" spans="2:30" x14ac:dyDescent="0.2">
      <c r="B7" s="3">
        <f t="shared" si="1"/>
        <v>2002</v>
      </c>
      <c r="C7" s="10">
        <v>10203</v>
      </c>
      <c r="D7" s="5">
        <v>0.17</v>
      </c>
      <c r="E7" s="2">
        <v>7.5</v>
      </c>
      <c r="F7" s="10"/>
      <c r="G7" s="10"/>
      <c r="H7" s="10"/>
      <c r="I7" s="10"/>
      <c r="J7" s="2">
        <v>55</v>
      </c>
      <c r="K7" s="2">
        <v>0</v>
      </c>
      <c r="L7" s="51">
        <v>0.12</v>
      </c>
      <c r="M7" s="52"/>
      <c r="O7" s="85"/>
    </row>
    <row r="8" spans="2:30" x14ac:dyDescent="0.2">
      <c r="B8" s="3">
        <f t="shared" si="1"/>
        <v>2003</v>
      </c>
      <c r="C8" s="10">
        <v>10571</v>
      </c>
      <c r="D8" s="5">
        <v>0.17</v>
      </c>
      <c r="E8" s="2">
        <v>7.5</v>
      </c>
      <c r="F8" s="10"/>
      <c r="G8" s="10"/>
      <c r="H8" s="10"/>
      <c r="I8" s="10"/>
      <c r="J8" s="2">
        <v>55</v>
      </c>
      <c r="K8" s="2">
        <v>0</v>
      </c>
      <c r="L8" s="51">
        <v>0.12</v>
      </c>
      <c r="M8" s="52"/>
      <c r="O8" s="85"/>
    </row>
    <row r="9" spans="2:30" x14ac:dyDescent="0.2">
      <c r="B9" s="3">
        <f t="shared" si="1"/>
        <v>2004</v>
      </c>
      <c r="C9" s="10">
        <v>10571</v>
      </c>
      <c r="D9" s="5">
        <v>0.17</v>
      </c>
      <c r="E9" s="2">
        <v>7.5</v>
      </c>
      <c r="F9" s="10">
        <v>145219</v>
      </c>
      <c r="G9" s="10">
        <v>24688</v>
      </c>
      <c r="H9" s="10"/>
      <c r="I9" s="10"/>
      <c r="J9" s="2">
        <v>55</v>
      </c>
      <c r="K9" s="2">
        <v>0</v>
      </c>
      <c r="L9" s="51">
        <v>0.12</v>
      </c>
      <c r="M9" s="52">
        <v>10799</v>
      </c>
      <c r="O9" s="85">
        <v>155790</v>
      </c>
      <c r="P9" s="95"/>
    </row>
    <row r="10" spans="2:30" x14ac:dyDescent="0.2">
      <c r="B10" s="3">
        <f t="shared" si="1"/>
        <v>2005</v>
      </c>
      <c r="C10" s="10">
        <v>10719</v>
      </c>
      <c r="D10" s="5">
        <v>0.17</v>
      </c>
      <c r="E10" s="2">
        <v>7.5</v>
      </c>
      <c r="F10" s="10">
        <v>147253</v>
      </c>
      <c r="G10" s="10">
        <v>25034</v>
      </c>
      <c r="H10" s="10"/>
      <c r="I10" s="10"/>
      <c r="J10" s="2">
        <v>55</v>
      </c>
      <c r="K10" s="2">
        <v>0</v>
      </c>
      <c r="L10" s="51">
        <v>0.12</v>
      </c>
      <c r="M10" s="52">
        <v>10951</v>
      </c>
      <c r="O10" s="85">
        <v>157972</v>
      </c>
      <c r="P10" s="95"/>
    </row>
    <row r="11" spans="2:30" x14ac:dyDescent="0.2">
      <c r="B11" s="3">
        <f t="shared" si="1"/>
        <v>2006</v>
      </c>
      <c r="C11" s="10">
        <v>10816</v>
      </c>
      <c r="D11" s="5">
        <v>0.17</v>
      </c>
      <c r="E11" s="2">
        <v>7.5</v>
      </c>
      <c r="F11" s="10">
        <v>148579</v>
      </c>
      <c r="G11" s="10">
        <v>25259</v>
      </c>
      <c r="H11" s="10"/>
      <c r="I11" s="10"/>
      <c r="J11" s="2">
        <v>55</v>
      </c>
      <c r="K11" s="2">
        <v>0</v>
      </c>
      <c r="L11" s="51">
        <v>0.12</v>
      </c>
      <c r="M11" s="52">
        <v>11050</v>
      </c>
      <c r="O11" s="85">
        <v>159395</v>
      </c>
      <c r="P11" s="95"/>
    </row>
    <row r="12" spans="2:30" x14ac:dyDescent="0.2">
      <c r="B12" s="3">
        <f t="shared" si="1"/>
        <v>2007</v>
      </c>
      <c r="C12" s="10">
        <v>10990</v>
      </c>
      <c r="D12" s="5">
        <v>0.17</v>
      </c>
      <c r="E12" s="2">
        <v>7.5</v>
      </c>
      <c r="F12" s="10">
        <v>150957</v>
      </c>
      <c r="G12" s="10">
        <v>25663</v>
      </c>
      <c r="H12" s="10">
        <v>6492</v>
      </c>
      <c r="I12" s="10">
        <v>12823</v>
      </c>
      <c r="J12" s="2">
        <v>55</v>
      </c>
      <c r="K12" s="2">
        <v>0</v>
      </c>
      <c r="L12" s="51">
        <v>0.12</v>
      </c>
      <c r="M12" s="52">
        <v>11227</v>
      </c>
      <c r="O12" s="85">
        <v>161947</v>
      </c>
      <c r="P12" s="95">
        <f t="shared" ref="P12:P13" si="2">I12/D9+C12</f>
        <v>86419.411764705874</v>
      </c>
    </row>
    <row r="13" spans="2:30" x14ac:dyDescent="0.2">
      <c r="B13" s="3">
        <f t="shared" si="1"/>
        <v>2008</v>
      </c>
      <c r="C13" s="10">
        <v>11155</v>
      </c>
      <c r="D13" s="5">
        <v>0.17</v>
      </c>
      <c r="E13" s="2">
        <v>7.5</v>
      </c>
      <c r="F13" s="10">
        <v>104806</v>
      </c>
      <c r="G13" s="10">
        <v>17818</v>
      </c>
      <c r="H13" s="10">
        <v>6590</v>
      </c>
      <c r="I13" s="10">
        <v>13016</v>
      </c>
      <c r="J13" s="2">
        <v>55</v>
      </c>
      <c r="K13" s="2">
        <v>0</v>
      </c>
      <c r="L13" s="51">
        <v>0.12</v>
      </c>
      <c r="M13" s="52">
        <v>11396</v>
      </c>
      <c r="O13" s="85">
        <v>115961</v>
      </c>
      <c r="P13" s="95">
        <f t="shared" si="2"/>
        <v>87719.705882352937</v>
      </c>
    </row>
    <row r="14" spans="2:30" x14ac:dyDescent="0.2">
      <c r="B14" s="3">
        <f t="shared" si="1"/>
        <v>2009</v>
      </c>
      <c r="C14" s="10">
        <v>11345</v>
      </c>
      <c r="D14" s="5">
        <v>0.17</v>
      </c>
      <c r="E14" s="2">
        <v>7.5</v>
      </c>
      <c r="F14" s="10">
        <v>155827</v>
      </c>
      <c r="G14" s="10">
        <v>26491</v>
      </c>
      <c r="H14" s="10">
        <v>6703</v>
      </c>
      <c r="I14" s="10">
        <v>13238</v>
      </c>
      <c r="J14" s="2">
        <v>55</v>
      </c>
      <c r="K14" s="2">
        <v>0</v>
      </c>
      <c r="L14" s="51">
        <v>0.12</v>
      </c>
      <c r="M14" s="52">
        <v>11590</v>
      </c>
      <c r="O14" s="85">
        <v>167172</v>
      </c>
      <c r="P14" s="95">
        <f t="shared" ref="P14:P20" si="3">I14/D11+C14</f>
        <v>89215.588235294112</v>
      </c>
    </row>
    <row r="15" spans="2:30" x14ac:dyDescent="0.2">
      <c r="B15" s="3">
        <f t="shared" si="1"/>
        <v>2010</v>
      </c>
      <c r="C15" s="10">
        <v>11561</v>
      </c>
      <c r="D15" s="5">
        <v>0.17</v>
      </c>
      <c r="E15" s="2">
        <v>7.5</v>
      </c>
      <c r="F15" s="10">
        <v>158788</v>
      </c>
      <c r="G15" s="10">
        <v>26994</v>
      </c>
      <c r="H15" s="10">
        <v>6831</v>
      </c>
      <c r="I15" s="10">
        <v>13490</v>
      </c>
      <c r="J15" s="2">
        <v>55</v>
      </c>
      <c r="K15" s="2">
        <v>0</v>
      </c>
      <c r="L15" s="51">
        <v>0.12</v>
      </c>
      <c r="M15" s="52">
        <v>11811</v>
      </c>
      <c r="O15" s="85">
        <v>170349</v>
      </c>
      <c r="P15" s="95">
        <f t="shared" si="3"/>
        <v>90913.941176470587</v>
      </c>
    </row>
    <row r="16" spans="2:30" x14ac:dyDescent="0.2">
      <c r="B16" s="3">
        <f t="shared" si="1"/>
        <v>2011</v>
      </c>
      <c r="C16" s="10">
        <v>11631</v>
      </c>
      <c r="D16" s="5">
        <v>0.17</v>
      </c>
      <c r="E16" s="2">
        <v>7.5</v>
      </c>
      <c r="F16" s="10">
        <v>159741</v>
      </c>
      <c r="G16" s="10">
        <v>27156</v>
      </c>
      <c r="H16" s="10">
        <v>6872</v>
      </c>
      <c r="I16" s="10">
        <v>13571</v>
      </c>
      <c r="J16" s="2">
        <v>55</v>
      </c>
      <c r="K16" s="2">
        <v>0</v>
      </c>
      <c r="L16" s="51">
        <v>0.12</v>
      </c>
      <c r="M16" s="52">
        <v>11882</v>
      </c>
      <c r="O16" s="85">
        <v>171372</v>
      </c>
      <c r="P16" s="95">
        <f t="shared" si="3"/>
        <v>91460.411764705874</v>
      </c>
    </row>
    <row r="17" spans="2:30" x14ac:dyDescent="0.2">
      <c r="B17" s="3">
        <f t="shared" si="1"/>
        <v>2012</v>
      </c>
      <c r="C17" s="10">
        <v>11829</v>
      </c>
      <c r="D17" s="5">
        <v>0.17</v>
      </c>
      <c r="E17" s="2">
        <v>7.5</v>
      </c>
      <c r="F17" s="10">
        <v>162457</v>
      </c>
      <c r="G17" s="10">
        <v>27618</v>
      </c>
      <c r="H17" s="10">
        <v>6989</v>
      </c>
      <c r="I17" s="10">
        <v>13802</v>
      </c>
      <c r="J17" s="2">
        <v>55</v>
      </c>
      <c r="K17" s="2">
        <v>0</v>
      </c>
      <c r="L17" s="51">
        <v>0.12</v>
      </c>
      <c r="M17" s="52">
        <v>9542</v>
      </c>
      <c r="O17" s="85">
        <v>174286</v>
      </c>
      <c r="P17" s="95">
        <f>I17/D14+C17</f>
        <v>93017.235294117636</v>
      </c>
    </row>
    <row r="18" spans="2:30" x14ac:dyDescent="0.2">
      <c r="B18" s="3">
        <f t="shared" si="1"/>
        <v>2013</v>
      </c>
      <c r="C18" s="10">
        <v>11829</v>
      </c>
      <c r="D18" s="5">
        <v>0.17</v>
      </c>
      <c r="E18" s="2">
        <v>7.5</v>
      </c>
      <c r="F18" s="10">
        <v>162457</v>
      </c>
      <c r="G18" s="10">
        <v>27618</v>
      </c>
      <c r="H18" s="10">
        <v>6989</v>
      </c>
      <c r="I18" s="10">
        <v>13802</v>
      </c>
      <c r="J18" s="2">
        <v>55</v>
      </c>
      <c r="K18" s="2">
        <v>0</v>
      </c>
      <c r="L18" s="51">
        <v>0.12</v>
      </c>
      <c r="M18" s="52">
        <v>9542</v>
      </c>
      <c r="O18" s="85">
        <v>174286</v>
      </c>
      <c r="P18" s="95">
        <f t="shared" si="3"/>
        <v>93017.235294117636</v>
      </c>
    </row>
    <row r="19" spans="2:30" x14ac:dyDescent="0.2">
      <c r="B19" s="3">
        <f>B20-1</f>
        <v>2014</v>
      </c>
      <c r="C19" s="10">
        <v>11829</v>
      </c>
      <c r="D19" s="5">
        <v>0.155</v>
      </c>
      <c r="E19" s="2">
        <v>7.2</v>
      </c>
      <c r="F19" s="10">
        <v>162457</v>
      </c>
      <c r="G19" s="10">
        <v>25181</v>
      </c>
      <c r="H19" s="10">
        <v>6989</v>
      </c>
      <c r="I19" s="10">
        <v>13802</v>
      </c>
      <c r="J19" s="2">
        <v>55</v>
      </c>
      <c r="K19" s="2">
        <v>0</v>
      </c>
      <c r="L19" s="51">
        <v>0.109</v>
      </c>
      <c r="M19" s="52">
        <v>9542</v>
      </c>
      <c r="O19" s="85">
        <v>174286</v>
      </c>
      <c r="P19" s="95">
        <f t="shared" si="3"/>
        <v>93017.235294117636</v>
      </c>
    </row>
    <row r="20" spans="2:30" x14ac:dyDescent="0.2">
      <c r="B20" s="3">
        <v>2015</v>
      </c>
      <c r="C20" s="10">
        <v>11936</v>
      </c>
      <c r="D20" s="5">
        <v>0.13800000000000001</v>
      </c>
      <c r="E20" s="2">
        <v>6.5</v>
      </c>
      <c r="F20" s="98">
        <f>O20-C20</f>
        <v>88064</v>
      </c>
      <c r="G20" s="10">
        <v>12153</v>
      </c>
      <c r="H20" s="10">
        <v>7052</v>
      </c>
      <c r="I20" s="10">
        <v>13927</v>
      </c>
      <c r="J20" s="2">
        <v>55</v>
      </c>
      <c r="K20" s="2">
        <v>3</v>
      </c>
      <c r="L20" s="51">
        <v>9.8000000000000004E-2</v>
      </c>
      <c r="M20" s="52">
        <v>8631</v>
      </c>
      <c r="O20" s="85">
        <v>100000</v>
      </c>
      <c r="P20" s="95">
        <f t="shared" si="3"/>
        <v>93859.529411764699</v>
      </c>
      <c r="R20" s="51">
        <v>2.3E-2</v>
      </c>
      <c r="S20" s="51">
        <v>2.7E-2</v>
      </c>
      <c r="T20" s="51">
        <v>3.3000000000000002E-2</v>
      </c>
      <c r="U20" s="51">
        <v>3.9E-2</v>
      </c>
      <c r="V20" s="51">
        <v>4.7E-2</v>
      </c>
      <c r="W20" s="51">
        <v>5.7000000000000002E-2</v>
      </c>
      <c r="X20" s="51">
        <v>6.8000000000000005E-2</v>
      </c>
      <c r="Y20" s="51">
        <v>8.3000000000000004E-2</v>
      </c>
      <c r="Z20" s="101">
        <v>9.9000000000000005E-2</v>
      </c>
      <c r="AA20" s="51">
        <v>0.11899999999999999</v>
      </c>
      <c r="AB20" s="51">
        <v>0.13500000000000001</v>
      </c>
    </row>
    <row r="21" spans="2:30" x14ac:dyDescent="0.2">
      <c r="B21" s="97">
        <v>2016</v>
      </c>
      <c r="C21" s="98">
        <v>11996</v>
      </c>
      <c r="D21" s="99">
        <v>0.13800000000000001</v>
      </c>
      <c r="E21" s="100">
        <v>6.5</v>
      </c>
      <c r="F21" s="98">
        <f>O21-C21</f>
        <v>89523</v>
      </c>
      <c r="G21" s="98">
        <v>12355</v>
      </c>
      <c r="H21" s="98">
        <v>7088</v>
      </c>
      <c r="I21" s="98">
        <v>13997</v>
      </c>
      <c r="J21" s="100">
        <v>55</v>
      </c>
      <c r="K21" s="100">
        <v>6</v>
      </c>
      <c r="L21" s="101">
        <v>9.8000000000000004E-2</v>
      </c>
      <c r="M21" s="102">
        <v>8774</v>
      </c>
      <c r="O21" s="85">
        <v>101519</v>
      </c>
      <c r="P21" s="95">
        <f>I21/D$18+C21</f>
        <v>94331.294117647049</v>
      </c>
      <c r="Q21" s="95"/>
      <c r="R21" s="135">
        <f>R20</f>
        <v>2.3E-2</v>
      </c>
      <c r="S21" s="135">
        <f t="shared" ref="S21:AB22" si="4">S20</f>
        <v>2.7E-2</v>
      </c>
      <c r="T21" s="135">
        <f t="shared" si="4"/>
        <v>3.3000000000000002E-2</v>
      </c>
      <c r="U21" s="135">
        <f t="shared" si="4"/>
        <v>3.9E-2</v>
      </c>
      <c r="V21" s="135">
        <f t="shared" si="4"/>
        <v>4.7E-2</v>
      </c>
      <c r="W21" s="135">
        <f t="shared" si="4"/>
        <v>5.7000000000000002E-2</v>
      </c>
      <c r="X21" s="135">
        <f t="shared" si="4"/>
        <v>6.8000000000000005E-2</v>
      </c>
      <c r="Y21" s="135">
        <f t="shared" si="4"/>
        <v>8.3000000000000004E-2</v>
      </c>
      <c r="Z21" s="135">
        <v>9.9000000000000005E-2</v>
      </c>
      <c r="AA21" s="135">
        <f t="shared" si="4"/>
        <v>0.11899999999999999</v>
      </c>
      <c r="AB21" s="135">
        <f t="shared" si="4"/>
        <v>0.13500000000000001</v>
      </c>
      <c r="AC21" s="95"/>
      <c r="AD21" s="2" t="s">
        <v>36</v>
      </c>
    </row>
    <row r="22" spans="2:30" s="100" customFormat="1" x14ac:dyDescent="0.2">
      <c r="B22" s="97">
        <v>2017</v>
      </c>
      <c r="C22" s="98">
        <v>12032</v>
      </c>
      <c r="D22" s="99">
        <v>0.13800000000000001</v>
      </c>
      <c r="E22" s="100">
        <v>6.5</v>
      </c>
      <c r="F22" s="98">
        <f>O22-C22</f>
        <v>91285</v>
      </c>
      <c r="G22" s="98">
        <v>12598</v>
      </c>
      <c r="H22" s="98">
        <v>7110</v>
      </c>
      <c r="I22" s="98">
        <v>14039</v>
      </c>
      <c r="J22" s="100">
        <v>55</v>
      </c>
      <c r="K22" s="100">
        <v>9</v>
      </c>
      <c r="L22" s="101">
        <v>9.8000000000000004E-2</v>
      </c>
      <c r="M22" s="102">
        <v>8946</v>
      </c>
      <c r="O22" s="129">
        <v>103317</v>
      </c>
      <c r="P22" s="130">
        <f>I22/D$18+C22</f>
        <v>94614.352941176461</v>
      </c>
      <c r="R22" s="135">
        <f>R21</f>
        <v>2.3E-2</v>
      </c>
      <c r="S22" s="135">
        <f t="shared" si="4"/>
        <v>2.7E-2</v>
      </c>
      <c r="T22" s="135">
        <f t="shared" si="4"/>
        <v>3.3000000000000002E-2</v>
      </c>
      <c r="U22" s="135">
        <f t="shared" si="4"/>
        <v>3.9E-2</v>
      </c>
      <c r="V22" s="135">
        <f t="shared" si="4"/>
        <v>4.7E-2</v>
      </c>
      <c r="W22" s="135">
        <f t="shared" si="4"/>
        <v>5.7000000000000002E-2</v>
      </c>
      <c r="X22" s="135">
        <f t="shared" si="4"/>
        <v>6.8000000000000005E-2</v>
      </c>
      <c r="Y22" s="135">
        <f t="shared" si="4"/>
        <v>8.3000000000000004E-2</v>
      </c>
      <c r="Z22" s="135">
        <v>9.9000000000000005E-2</v>
      </c>
      <c r="AA22" s="135">
        <f t="shared" si="4"/>
        <v>0.11899999999999999</v>
      </c>
      <c r="AB22" s="135">
        <f t="shared" si="4"/>
        <v>0.13500000000000001</v>
      </c>
      <c r="AD22" s="100" t="s">
        <v>36</v>
      </c>
    </row>
    <row r="23" spans="2:30" x14ac:dyDescent="0.2">
      <c r="B23" s="90">
        <v>2018</v>
      </c>
      <c r="C23" s="91">
        <f t="shared" ref="C23:D26" si="5">C22</f>
        <v>12032</v>
      </c>
      <c r="D23" s="99">
        <v>0.13300000000000001</v>
      </c>
      <c r="E23" s="100">
        <v>6.27</v>
      </c>
      <c r="F23" s="98">
        <f t="shared" ref="F23:F26" si="6">O23-C23</f>
        <v>91285</v>
      </c>
      <c r="G23" s="91">
        <f t="shared" ref="G23:G26" si="7">G22</f>
        <v>12598</v>
      </c>
      <c r="H23" s="91">
        <f t="shared" ref="H23:I26" si="8">H22</f>
        <v>7110</v>
      </c>
      <c r="I23" s="91">
        <f t="shared" si="8"/>
        <v>14039</v>
      </c>
      <c r="J23" s="93">
        <v>56</v>
      </c>
      <c r="K23" s="93">
        <v>0</v>
      </c>
      <c r="L23" s="137">
        <v>9.4399999999999998E-2</v>
      </c>
      <c r="M23" s="94">
        <v>8774</v>
      </c>
      <c r="O23" s="141">
        <f>O22</f>
        <v>103317</v>
      </c>
      <c r="P23" s="95">
        <f>I23/D$18+C23</f>
        <v>94614.352941176461</v>
      </c>
      <c r="AD23" s="2" t="s">
        <v>36</v>
      </c>
    </row>
    <row r="24" spans="2:30" x14ac:dyDescent="0.2">
      <c r="B24" s="90">
        <v>2019</v>
      </c>
      <c r="C24" s="91">
        <f t="shared" si="5"/>
        <v>12032</v>
      </c>
      <c r="D24" s="92">
        <f>D23</f>
        <v>0.13300000000000001</v>
      </c>
      <c r="E24" s="93">
        <v>6.5</v>
      </c>
      <c r="F24" s="98">
        <f t="shared" si="6"/>
        <v>91285</v>
      </c>
      <c r="G24" s="91">
        <f>G23</f>
        <v>12598</v>
      </c>
      <c r="H24" s="91">
        <f t="shared" si="8"/>
        <v>7110</v>
      </c>
      <c r="I24" s="91">
        <f t="shared" si="8"/>
        <v>14039</v>
      </c>
      <c r="J24" s="93">
        <v>56</v>
      </c>
      <c r="K24" s="93">
        <v>4</v>
      </c>
      <c r="L24" s="138">
        <v>9.4399999999999998E-2</v>
      </c>
      <c r="M24" s="94">
        <f>M23</f>
        <v>8774</v>
      </c>
      <c r="O24" s="141">
        <f t="shared" ref="O24:O26" si="9">O23</f>
        <v>103317</v>
      </c>
      <c r="P24" s="95">
        <f>I24/D$18+C24</f>
        <v>94614.352941176461</v>
      </c>
      <c r="AD24" s="96" t="s">
        <v>36</v>
      </c>
    </row>
    <row r="25" spans="2:30" x14ac:dyDescent="0.2">
      <c r="B25" s="90">
        <v>2020</v>
      </c>
      <c r="C25" s="91">
        <f t="shared" si="5"/>
        <v>12032</v>
      </c>
      <c r="D25" s="92">
        <f t="shared" si="5"/>
        <v>0.13300000000000001</v>
      </c>
      <c r="E25" s="93">
        <v>6.5</v>
      </c>
      <c r="F25" s="98">
        <f t="shared" si="6"/>
        <v>91285</v>
      </c>
      <c r="G25" s="91">
        <f t="shared" si="7"/>
        <v>12598</v>
      </c>
      <c r="H25" s="91">
        <f t="shared" si="8"/>
        <v>7110</v>
      </c>
      <c r="I25" s="91">
        <f t="shared" si="8"/>
        <v>14039</v>
      </c>
      <c r="J25" s="93">
        <v>56</v>
      </c>
      <c r="K25" s="93">
        <v>8</v>
      </c>
      <c r="L25" s="138">
        <v>9.4399999999999998E-2</v>
      </c>
      <c r="M25" s="94">
        <f t="shared" ref="M25:M26" si="10">M24</f>
        <v>8774</v>
      </c>
      <c r="O25" s="141">
        <f t="shared" si="9"/>
        <v>103317</v>
      </c>
      <c r="P25" s="95">
        <f t="shared" ref="P25:P26" si="11">I25/D$18+C25</f>
        <v>94614.352941176461</v>
      </c>
      <c r="AD25" s="96" t="s">
        <v>36</v>
      </c>
    </row>
    <row r="26" spans="2:30" x14ac:dyDescent="0.2">
      <c r="B26" s="90">
        <v>2021</v>
      </c>
      <c r="C26" s="91">
        <f t="shared" si="5"/>
        <v>12032</v>
      </c>
      <c r="D26" s="92">
        <f t="shared" si="5"/>
        <v>0.13300000000000001</v>
      </c>
      <c r="E26" s="93">
        <v>6.5</v>
      </c>
      <c r="F26" s="98">
        <f t="shared" si="6"/>
        <v>91285</v>
      </c>
      <c r="G26" s="91">
        <f t="shared" si="7"/>
        <v>12598</v>
      </c>
      <c r="H26" s="91">
        <f t="shared" si="8"/>
        <v>7110</v>
      </c>
      <c r="I26" s="91">
        <f t="shared" si="8"/>
        <v>14039</v>
      </c>
      <c r="J26" s="93">
        <v>57</v>
      </c>
      <c r="K26" s="93">
        <v>0</v>
      </c>
      <c r="L26" s="138">
        <v>9.4399999999999998E-2</v>
      </c>
      <c r="M26" s="94">
        <f t="shared" si="10"/>
        <v>8774</v>
      </c>
      <c r="O26" s="141">
        <f t="shared" si="9"/>
        <v>103317</v>
      </c>
      <c r="P26" s="95">
        <f t="shared" si="11"/>
        <v>94614.352941176461</v>
      </c>
      <c r="AD26" s="96" t="s">
        <v>36</v>
      </c>
    </row>
    <row r="29" spans="2:30" x14ac:dyDescent="0.2">
      <c r="O29" s="139">
        <f>G22/D22+C22</f>
        <v>103321.85507246376</v>
      </c>
    </row>
    <row r="30" spans="2:30" x14ac:dyDescent="0.2">
      <c r="G30" s="140">
        <f>F22*D22</f>
        <v>12597.330000000002</v>
      </c>
    </row>
    <row r="31" spans="2:30" x14ac:dyDescent="0.2">
      <c r="L31" s="4"/>
    </row>
  </sheetData>
  <pageMargins left="0.75" right="0.75" top="1" bottom="1" header="0.5" footer="0.5"/>
  <pageSetup paperSize="0" orientation="portrait" horizontalDpi="4294967292" verticalDpi="429496729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tint="0.59999389629810485"/>
    <pageSetUpPr fitToPage="1"/>
  </sheetPr>
  <dimension ref="A1:AL61"/>
  <sheetViews>
    <sheetView zoomScale="70" zoomScaleNormal="70" zoomScalePageLayoutView="70" workbookViewId="0">
      <selection activeCell="D6" sqref="D6"/>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 min="22" max="22" width="11.5" style="11" hidden="1" customWidth="1"/>
    <col min="23" max="23" width="14.1640625" style="11" hidden="1" customWidth="1"/>
    <col min="24" max="34" width="10.83203125" style="11" hidden="1" customWidth="1"/>
    <col min="35" max="39" width="10.83203125" style="11" customWidth="1"/>
    <col min="40" max="16384" width="10.83203125" style="11"/>
  </cols>
  <sheetData>
    <row r="1" spans="2:34" ht="94" customHeight="1" x14ac:dyDescent="0.2">
      <c r="M1" s="119"/>
      <c r="U1" s="13"/>
      <c r="V1" s="13"/>
      <c r="W1" s="13"/>
      <c r="X1" s="13"/>
      <c r="Y1" s="13"/>
      <c r="Z1" s="13"/>
    </row>
    <row r="2" spans="2:34" ht="27" customHeight="1" x14ac:dyDescent="0.35">
      <c r="B2" s="56" t="s">
        <v>30</v>
      </c>
      <c r="D2" s="14">
        <v>2016</v>
      </c>
      <c r="F2" s="107"/>
      <c r="G2" s="13"/>
      <c r="H2" s="13"/>
      <c r="I2" s="13"/>
      <c r="J2" s="13"/>
      <c r="K2" s="13"/>
      <c r="L2" s="13"/>
      <c r="M2" s="13"/>
      <c r="N2" s="15" t="s">
        <v>16</v>
      </c>
      <c r="O2" s="16"/>
      <c r="P2" s="16"/>
      <c r="Q2" s="16"/>
      <c r="R2" s="16"/>
      <c r="S2" s="16"/>
      <c r="T2" s="16"/>
      <c r="U2" s="13"/>
      <c r="V2" s="13"/>
      <c r="W2" s="13"/>
      <c r="X2" s="13"/>
      <c r="Y2" s="13"/>
      <c r="Z2" s="13"/>
    </row>
    <row r="3" spans="2:34" x14ac:dyDescent="0.2">
      <c r="B3" s="58"/>
      <c r="C3" s="17"/>
      <c r="D3" s="131">
        <f>'2017'!geboortedatum</f>
        <v>23937</v>
      </c>
      <c r="E3" s="128"/>
      <c r="F3" s="128"/>
      <c r="G3" s="103"/>
      <c r="H3" s="103"/>
      <c r="I3" s="103"/>
      <c r="J3" s="103"/>
      <c r="K3" s="103"/>
      <c r="L3" s="103"/>
      <c r="M3" s="103"/>
      <c r="N3" s="16"/>
      <c r="O3" s="16"/>
      <c r="P3" s="16"/>
      <c r="Q3" s="16"/>
      <c r="R3" s="16"/>
      <c r="S3" s="16"/>
      <c r="T3" s="16"/>
      <c r="U3" s="79" t="s">
        <v>29</v>
      </c>
      <c r="V3" s="79"/>
      <c r="W3" s="13" t="s">
        <v>41</v>
      </c>
      <c r="X3" s="13"/>
      <c r="Y3" s="13"/>
      <c r="Z3" s="13"/>
    </row>
    <row r="4" spans="2:34" x14ac:dyDescent="0.2">
      <c r="B4" s="28" t="str">
        <f>"Inkomen uit loondienst "&amp;(D2-1)</f>
        <v>Inkomen uit loondienst 2015</v>
      </c>
      <c r="D4" s="18">
        <v>0</v>
      </c>
      <c r="F4" s="13"/>
      <c r="G4" s="13"/>
      <c r="H4" s="13"/>
      <c r="I4" s="13"/>
      <c r="J4" s="13"/>
      <c r="K4" s="13"/>
      <c r="L4" s="13"/>
      <c r="M4" s="13"/>
      <c r="N4" s="144" t="s">
        <v>10</v>
      </c>
      <c r="O4" s="144" t="s">
        <v>15</v>
      </c>
      <c r="P4" s="144" t="s">
        <v>12</v>
      </c>
      <c r="Q4" s="146" t="s">
        <v>14</v>
      </c>
      <c r="R4" s="146"/>
      <c r="S4" s="147" t="s">
        <v>13</v>
      </c>
      <c r="T4" s="146"/>
      <c r="U4" s="78" t="s">
        <v>24</v>
      </c>
      <c r="V4" s="78" t="s">
        <v>25</v>
      </c>
      <c r="W4" s="13" t="s">
        <v>42</v>
      </c>
      <c r="X4" s="13"/>
      <c r="Y4" s="13"/>
      <c r="Z4" s="13"/>
    </row>
    <row r="5" spans="2:34" x14ac:dyDescent="0.2">
      <c r="B5" s="59" t="str">
        <f>"Winst/(Verlies) uit Onderneming "&amp;(D2-1)</f>
        <v>Winst/(Verlies) uit Onderneming 2015</v>
      </c>
      <c r="C5" s="19"/>
      <c r="D5" s="18">
        <v>0</v>
      </c>
      <c r="E5" s="19"/>
      <c r="F5" s="104"/>
      <c r="G5" s="13"/>
      <c r="H5" s="13"/>
      <c r="I5" s="13"/>
      <c r="J5" s="13"/>
      <c r="K5" s="13"/>
      <c r="L5" s="13"/>
      <c r="M5" s="13"/>
      <c r="N5" s="144"/>
      <c r="O5" s="144"/>
      <c r="P5" s="144"/>
      <c r="Q5" s="144" t="s">
        <v>9</v>
      </c>
      <c r="R5" s="144" t="s">
        <v>2</v>
      </c>
      <c r="S5" s="144">
        <f>VLOOKUP($D$2,gegevens!$B$6:$K$21,9)</f>
        <v>55</v>
      </c>
      <c r="T5" s="144">
        <f>VLOOKUP($D$2,gegevens!$B$6:$K$21,10)</f>
        <v>6</v>
      </c>
      <c r="U5" s="78"/>
      <c r="V5" s="78" t="s">
        <v>26</v>
      </c>
      <c r="W5" s="13"/>
      <c r="X5" s="13"/>
      <c r="Y5" s="13"/>
      <c r="Z5" s="13"/>
    </row>
    <row r="6" spans="2:34" ht="17" customHeight="1" x14ac:dyDescent="0.2">
      <c r="B6" s="28" t="str">
        <f>"Overig belastbaar inkomen "&amp;(D2-1)</f>
        <v>Overig belastbaar inkomen 2015</v>
      </c>
      <c r="D6" s="18">
        <v>0</v>
      </c>
      <c r="F6" s="13"/>
      <c r="G6" s="13"/>
      <c r="H6" s="13"/>
      <c r="I6" s="13"/>
      <c r="J6" s="13"/>
      <c r="K6" s="13"/>
      <c r="L6" s="13"/>
      <c r="M6" s="13"/>
      <c r="N6" s="145"/>
      <c r="O6" s="145"/>
      <c r="P6" s="145"/>
      <c r="Q6" s="145"/>
      <c r="R6" s="145"/>
      <c r="S6" s="145"/>
      <c r="T6" s="145"/>
      <c r="U6" s="79"/>
      <c r="V6" s="79"/>
      <c r="W6" s="13"/>
      <c r="X6" s="13">
        <v>20</v>
      </c>
      <c r="Y6" s="13">
        <f>X6+5</f>
        <v>25</v>
      </c>
      <c r="Z6" s="13">
        <f t="shared" ref="Z6:AH6" si="0">Y6+5</f>
        <v>30</v>
      </c>
      <c r="AA6" s="13">
        <f t="shared" si="0"/>
        <v>35</v>
      </c>
      <c r="AB6" s="13">
        <f t="shared" si="0"/>
        <v>40</v>
      </c>
      <c r="AC6" s="13">
        <f t="shared" si="0"/>
        <v>45</v>
      </c>
      <c r="AD6" s="13">
        <f t="shared" si="0"/>
        <v>50</v>
      </c>
      <c r="AE6" s="13">
        <f t="shared" si="0"/>
        <v>55</v>
      </c>
      <c r="AF6" s="13">
        <f t="shared" si="0"/>
        <v>60</v>
      </c>
      <c r="AG6" s="13">
        <f t="shared" si="0"/>
        <v>65</v>
      </c>
      <c r="AH6" s="13">
        <f t="shared" si="0"/>
        <v>70</v>
      </c>
    </row>
    <row r="7" spans="2:34" x14ac:dyDescent="0.2">
      <c r="B7" s="28"/>
      <c r="F7" s="13"/>
      <c r="G7" s="13"/>
      <c r="H7" s="13"/>
      <c r="I7" s="13"/>
      <c r="J7" s="13"/>
      <c r="K7" s="13"/>
      <c r="L7" s="13"/>
      <c r="M7" s="13"/>
      <c r="N7" s="20">
        <v>2</v>
      </c>
      <c r="O7" s="20">
        <v>3</v>
      </c>
      <c r="P7" s="20">
        <v>4</v>
      </c>
      <c r="Q7" s="20">
        <v>5</v>
      </c>
      <c r="R7" s="20">
        <v>6</v>
      </c>
      <c r="S7" s="20">
        <v>7</v>
      </c>
      <c r="T7" s="20">
        <v>8</v>
      </c>
      <c r="U7" s="53">
        <v>11</v>
      </c>
      <c r="V7" s="53">
        <v>12</v>
      </c>
      <c r="W7" s="13">
        <v>14</v>
      </c>
      <c r="X7" s="13">
        <v>17</v>
      </c>
      <c r="Y7" s="13">
        <f>X7+1</f>
        <v>18</v>
      </c>
      <c r="Z7" s="13">
        <f t="shared" ref="Z7:AH7" si="1">Y7+1</f>
        <v>19</v>
      </c>
      <c r="AA7" s="13">
        <f t="shared" si="1"/>
        <v>20</v>
      </c>
      <c r="AB7" s="13">
        <f t="shared" si="1"/>
        <v>21</v>
      </c>
      <c r="AC7" s="13">
        <f t="shared" si="1"/>
        <v>22</v>
      </c>
      <c r="AD7" s="13">
        <f t="shared" si="1"/>
        <v>23</v>
      </c>
      <c r="AE7" s="13">
        <f t="shared" si="1"/>
        <v>24</v>
      </c>
      <c r="AF7" s="13">
        <f t="shared" si="1"/>
        <v>25</v>
      </c>
      <c r="AG7" s="13">
        <f t="shared" si="1"/>
        <v>26</v>
      </c>
      <c r="AH7" s="13">
        <f t="shared" si="1"/>
        <v>27</v>
      </c>
    </row>
    <row r="8" spans="2:34" x14ac:dyDescent="0.2">
      <c r="B8" s="28" t="s">
        <v>10</v>
      </c>
      <c r="D8" s="21">
        <f>N8</f>
        <v>11996</v>
      </c>
      <c r="F8" s="13"/>
      <c r="G8" s="106"/>
      <c r="H8" s="13"/>
      <c r="I8" s="13"/>
      <c r="J8" s="13"/>
      <c r="K8" s="13"/>
      <c r="L8" s="13"/>
      <c r="M8" s="13"/>
      <c r="N8" s="22">
        <f>VLOOKUP($D$2,gegevens!$B$6:$I$26,N7)</f>
        <v>11996</v>
      </c>
      <c r="O8" s="23">
        <f>VLOOKUP($D$2,gegevens!$B$6:$I$26,O7)</f>
        <v>0.13800000000000001</v>
      </c>
      <c r="P8" s="24">
        <f>VLOOKUP($D$2,gegevens!$B$6:$I$26,P7)</f>
        <v>6.5</v>
      </c>
      <c r="Q8" s="22">
        <f>VLOOKUP($D$2,gegevens!$B$6:$I$26,Q7)</f>
        <v>89523</v>
      </c>
      <c r="R8" s="22">
        <f>VLOOKUP($D$2,gegevens!$B$6:$I$26,R7)</f>
        <v>12355</v>
      </c>
      <c r="S8" s="22">
        <f>VLOOKUP($D$2,gegevens!$B$6:$I$26,S7)</f>
        <v>7088</v>
      </c>
      <c r="T8" s="22">
        <f>VLOOKUP($D$2,gegevens!$B$6:$I$26,T7)</f>
        <v>13997</v>
      </c>
      <c r="U8" s="80">
        <f>VLOOKUP($D$2-1,gegevens!$B$6:$N$26,U7)</f>
        <v>9.8000000000000004E-2</v>
      </c>
      <c r="V8" s="81">
        <f>VLOOKUP($D$2-1,gegevens!$B$6:$N$26,V7)</f>
        <v>8631</v>
      </c>
      <c r="W8" s="81">
        <f>VLOOKUP($D$2,gegevens!$B$6:$AB$26,W7)</f>
        <v>101519</v>
      </c>
      <c r="X8" s="80">
        <f>VLOOKUP($D$2,gegevens!$B$6:$AB$26,X7)</f>
        <v>2.3E-2</v>
      </c>
      <c r="Y8" s="80">
        <f>VLOOKUP($D$2,gegevens!$B$6:$AB$26,Y7)</f>
        <v>2.7E-2</v>
      </c>
      <c r="Z8" s="80">
        <f>VLOOKUP($D$2,gegevens!$B$6:$AB$26,Z7)</f>
        <v>3.3000000000000002E-2</v>
      </c>
      <c r="AA8" s="80">
        <f>VLOOKUP($D$2,gegevens!$B$6:$AB$26,AA7)</f>
        <v>3.9E-2</v>
      </c>
      <c r="AB8" s="80">
        <f>VLOOKUP($D$2,gegevens!$B$6:$AB$26,AB7)</f>
        <v>4.7E-2</v>
      </c>
      <c r="AC8" s="80">
        <f>VLOOKUP($D$2,gegevens!$B$6:$AB$26,AC7)</f>
        <v>5.7000000000000002E-2</v>
      </c>
      <c r="AD8" s="80">
        <f>VLOOKUP($D$2,gegevens!$B$6:$AB$26,AD7)</f>
        <v>6.8000000000000005E-2</v>
      </c>
      <c r="AE8" s="80">
        <f>VLOOKUP($D$2,gegevens!$B$6:$AB$26,AE7)</f>
        <v>8.3000000000000004E-2</v>
      </c>
      <c r="AF8" s="80">
        <f>VLOOKUP($D$2,gegevens!$B$6:$AB$26,AF7)</f>
        <v>9.9000000000000005E-2</v>
      </c>
      <c r="AG8" s="80">
        <f>VLOOKUP($D$2,gegevens!$B$6:$AB$26,AG7)</f>
        <v>0.11899999999999999</v>
      </c>
      <c r="AH8" s="80">
        <f>VLOOKUP($D$2,gegevens!$B$6:$AB$26,AH7)</f>
        <v>0.13500000000000001</v>
      </c>
    </row>
    <row r="9" spans="2:34" x14ac:dyDescent="0.2">
      <c r="B9" s="28"/>
      <c r="F9" s="13"/>
      <c r="G9" s="107"/>
      <c r="H9" s="13"/>
      <c r="I9" s="13"/>
      <c r="J9" s="13"/>
      <c r="K9" s="13"/>
      <c r="L9" s="13"/>
      <c r="M9" s="13"/>
      <c r="N9" s="16"/>
      <c r="O9" s="16"/>
      <c r="P9" s="16"/>
      <c r="Q9" s="16"/>
      <c r="R9" s="16"/>
      <c r="S9" s="86">
        <f>ROUNDUP(17%*D10,0)</f>
        <v>0</v>
      </c>
      <c r="T9" s="16"/>
      <c r="U9" s="78"/>
      <c r="V9" s="78"/>
      <c r="W9" s="13"/>
      <c r="X9" s="13"/>
      <c r="Y9" s="13"/>
      <c r="Z9" s="13"/>
    </row>
    <row r="10" spans="2:34" x14ac:dyDescent="0.2">
      <c r="B10" s="28" t="str">
        <f>"Premiegrondslag in "&amp;D2</f>
        <v>Premiegrondslag in 2016</v>
      </c>
      <c r="D10" s="25">
        <f>MAX(0,ROUNDUP(MIN(D4+D5+D6-D8,Q8),0))</f>
        <v>0</v>
      </c>
      <c r="F10" s="13"/>
      <c r="G10" s="13"/>
      <c r="H10" s="13"/>
      <c r="I10" s="13"/>
      <c r="J10" s="13"/>
      <c r="K10" s="13"/>
      <c r="L10" s="13"/>
      <c r="M10" s="13"/>
      <c r="O10" s="12" t="s">
        <v>21</v>
      </c>
      <c r="P10" s="12" t="s">
        <v>20</v>
      </c>
      <c r="U10" s="13"/>
      <c r="V10" s="13"/>
      <c r="W10" s="13"/>
      <c r="X10" s="13"/>
      <c r="Y10" s="13"/>
      <c r="Z10" s="13"/>
    </row>
    <row r="11" spans="2:34" x14ac:dyDescent="0.2">
      <c r="B11" s="28" t="s">
        <v>11</v>
      </c>
      <c r="D11" s="26">
        <f>O8</f>
        <v>0.13800000000000001</v>
      </c>
      <c r="F11" s="13"/>
      <c r="G11" s="13"/>
      <c r="H11" s="13"/>
      <c r="I11" s="13"/>
      <c r="J11" s="13"/>
      <c r="K11" s="13"/>
      <c r="L11" s="13"/>
      <c r="M11" s="13"/>
      <c r="N11" s="12" t="s">
        <v>32</v>
      </c>
      <c r="O11" s="82">
        <f>D2-YEAR(geboortedatum)-1</f>
        <v>50</v>
      </c>
      <c r="P11" s="12">
        <f>12-MONTH(geboortedatum)</f>
        <v>5</v>
      </c>
      <c r="S11" s="12" t="s">
        <v>22</v>
      </c>
      <c r="T11" s="12">
        <f>IF(O11&lt;S5,1,IF(O11&gt;S5,2,IF(P11&lt;T5,1,2)))</f>
        <v>1</v>
      </c>
      <c r="U11" s="13"/>
      <c r="V11" s="13"/>
      <c r="W11" s="13"/>
      <c r="X11" s="13">
        <f>IF($O$11&lt;X6,1-SUM($W11:W11),0)</f>
        <v>0</v>
      </c>
      <c r="Y11" s="13">
        <f>IF($O$11&lt;Y6,1-SUM($W11:X11),0)</f>
        <v>0</v>
      </c>
      <c r="Z11" s="13">
        <f>IF($O$11&lt;Z6,1-SUM($W11:Y11),0)</f>
        <v>0</v>
      </c>
      <c r="AA11" s="13">
        <f>IF($O$11&lt;AA6,1-SUM($W11:Z11),0)</f>
        <v>0</v>
      </c>
      <c r="AB11" s="13">
        <f>IF($O$11&lt;AB6,1-SUM($W11:AA11),0)</f>
        <v>0</v>
      </c>
      <c r="AC11" s="13">
        <f>IF($O$11&lt;AC6,1-SUM($W11:AB11),0)</f>
        <v>0</v>
      </c>
      <c r="AD11" s="13">
        <f>IF($O$11&lt;AD6,1-SUM($W11:AC11),0)</f>
        <v>0</v>
      </c>
      <c r="AE11" s="13">
        <f>IF($O$11&lt;AE6,1-SUM($W11:AD11),0)</f>
        <v>1</v>
      </c>
      <c r="AF11" s="13">
        <f>IF($O$11&lt;AF6,1-SUM($W11:AE11),0)</f>
        <v>0</v>
      </c>
      <c r="AG11" s="13">
        <f>IF($O$11&lt;AG6,1-SUM($W11:AF11),0)</f>
        <v>0</v>
      </c>
      <c r="AH11" s="13">
        <f>IF($O$11&lt;AH6,1-SUM($W11:AG11),0)</f>
        <v>0</v>
      </c>
    </row>
    <row r="12" spans="2:34" ht="21" x14ac:dyDescent="0.25">
      <c r="B12" s="28"/>
      <c r="F12" s="13"/>
      <c r="G12" s="13"/>
      <c r="H12" s="13"/>
      <c r="I12" s="122"/>
      <c r="J12" s="123"/>
      <c r="K12" s="123"/>
      <c r="L12" s="123"/>
      <c r="M12" s="123"/>
      <c r="N12" s="12" t="s">
        <v>33</v>
      </c>
      <c r="O12" s="82">
        <f>S5+10</f>
        <v>65</v>
      </c>
      <c r="P12" s="12">
        <f>T5</f>
        <v>6</v>
      </c>
      <c r="S12" s="12" t="s">
        <v>34</v>
      </c>
      <c r="T12" s="12">
        <f>IF(T13&lt;0,1,0)</f>
        <v>1</v>
      </c>
      <c r="U12" s="13"/>
      <c r="V12" s="13"/>
      <c r="W12" s="13"/>
      <c r="X12" s="13"/>
      <c r="Y12" s="13"/>
      <c r="Z12" s="13"/>
    </row>
    <row r="13" spans="2:34" x14ac:dyDescent="0.2">
      <c r="B13" s="28" t="str">
        <f>"Pensioentoename "&amp;(D2-1)&amp;" (=Factor A)"</f>
        <v>Pensioentoename 2015 (=Factor A)</v>
      </c>
      <c r="D13" s="27">
        <v>0</v>
      </c>
      <c r="F13" s="13"/>
      <c r="G13" s="13"/>
      <c r="H13" s="13"/>
      <c r="T13" s="89">
        <f>O11-O12+(P11-P12)/12</f>
        <v>-15.083333333333334</v>
      </c>
      <c r="U13" s="87"/>
      <c r="V13" s="13"/>
      <c r="W13" s="13"/>
      <c r="X13" s="124">
        <f>SUMPRODUCT(X11:AH11,X8:AH8)</f>
        <v>8.3000000000000004E-2</v>
      </c>
      <c r="Y13" s="13"/>
      <c r="Z13" s="13"/>
    </row>
    <row r="14" spans="2:34" x14ac:dyDescent="0.2">
      <c r="B14" s="28" t="s">
        <v>12</v>
      </c>
      <c r="D14" s="28">
        <f>P8</f>
        <v>6.5</v>
      </c>
      <c r="F14" s="13"/>
      <c r="G14" s="13"/>
      <c r="H14" s="13"/>
      <c r="O14" s="83">
        <v>0</v>
      </c>
      <c r="U14" s="13"/>
      <c r="V14" s="13"/>
      <c r="W14" s="13"/>
      <c r="X14" s="13"/>
      <c r="Y14" s="13"/>
      <c r="Z14" s="13"/>
    </row>
    <row r="15" spans="2:34" x14ac:dyDescent="0.2">
      <c r="B15" s="28"/>
      <c r="D15" s="28"/>
      <c r="F15" s="13"/>
      <c r="G15" s="13"/>
      <c r="H15" s="13"/>
      <c r="O15" s="83">
        <v>1</v>
      </c>
      <c r="U15" s="13"/>
      <c r="V15" s="13"/>
      <c r="W15" s="13"/>
      <c r="X15" s="13"/>
      <c r="Y15" s="13"/>
      <c r="Z15" s="13"/>
    </row>
    <row r="16" spans="2:34" x14ac:dyDescent="0.2">
      <c r="B16" s="59" t="str">
        <f>"Gebruik gemaakt van de oudedagsreserve (FOR) in "&amp;(D2-1)&amp;"?"</f>
        <v>Gebruik gemaakt van de oudedagsreserve (FOR) in 2015?</v>
      </c>
      <c r="D16" s="84"/>
      <c r="E16" s="54">
        <f>IF(D16=N16,1,0)</f>
        <v>1</v>
      </c>
      <c r="F16" s="13"/>
      <c r="G16" s="13"/>
      <c r="H16" s="13"/>
      <c r="U16" s="13"/>
      <c r="V16" s="13"/>
      <c r="W16" s="13"/>
      <c r="X16" s="13"/>
      <c r="Y16" s="13"/>
      <c r="Z16" s="13"/>
    </row>
    <row r="17" spans="2:38" x14ac:dyDescent="0.2">
      <c r="B17" s="120" t="str">
        <f>"Toename FOR in "&amp;(D2-1)</f>
        <v>Toename FOR in 2015</v>
      </c>
      <c r="D17" s="27">
        <f>IF(AND(D16=1,D18=0),MIN(U8*D5,V8),0)</f>
        <v>0</v>
      </c>
      <c r="F17" s="13"/>
      <c r="G17" s="13"/>
      <c r="H17" s="13"/>
      <c r="U17" s="13"/>
      <c r="V17" s="13"/>
      <c r="W17" s="13"/>
      <c r="X17" s="13"/>
      <c r="Y17" s="13"/>
      <c r="Z17" s="13"/>
    </row>
    <row r="18" spans="2:38" x14ac:dyDescent="0.2">
      <c r="B18" s="120" t="str">
        <f>"Afname FOR (excl. omzetting in lijfrente) in "&amp;(D2-1)</f>
        <v>Afname FOR (excl. omzetting in lijfrente) in 2015</v>
      </c>
      <c r="C18" s="19"/>
      <c r="D18" s="27">
        <v>0</v>
      </c>
      <c r="E18" s="19"/>
      <c r="U18" s="13"/>
      <c r="V18" s="13"/>
      <c r="W18" s="13"/>
      <c r="X18" s="13"/>
      <c r="Y18" s="13"/>
      <c r="Z18" s="13"/>
    </row>
    <row r="19" spans="2:38" x14ac:dyDescent="0.2">
      <c r="B19" s="120" t="str">
        <f>"Bedrag FOR omgezet naar lijfrente in "&amp;(D2)</f>
        <v>Bedrag FOR omgezet naar lijfrente in 2016</v>
      </c>
      <c r="C19" s="19"/>
      <c r="D19" s="27">
        <v>0</v>
      </c>
      <c r="E19" s="19"/>
      <c r="F19" s="105"/>
      <c r="G19" s="74" t="s">
        <v>28</v>
      </c>
      <c r="H19" s="75">
        <f>ROUNDUP(G41,0)</f>
        <v>0</v>
      </c>
      <c r="U19" s="13"/>
      <c r="V19" s="13"/>
      <c r="W19" s="13"/>
      <c r="X19" s="13"/>
      <c r="Y19" s="13"/>
      <c r="Z19" s="13"/>
    </row>
    <row r="20" spans="2:38" ht="19" thickBot="1" x14ac:dyDescent="0.25">
      <c r="B20" s="28"/>
      <c r="D20" s="25"/>
      <c r="F20" s="13"/>
      <c r="U20" s="13"/>
      <c r="V20" s="13"/>
      <c r="W20" s="13"/>
      <c r="X20" s="13"/>
      <c r="Y20" s="13"/>
      <c r="Z20" s="13"/>
    </row>
    <row r="21" spans="2:38" ht="19" thickBot="1" x14ac:dyDescent="0.25">
      <c r="B21" s="60" t="str">
        <f>"Beschikbare jaarruimte in "&amp;D2</f>
        <v>Beschikbare jaarruimte in 2016</v>
      </c>
      <c r="C21" s="29"/>
      <c r="D21" s="76">
        <f>MAX(0,ROUNDUP(D10*D11-D13*D14-D17,0))*T12+D18</f>
        <v>0</v>
      </c>
      <c r="F21" s="13"/>
      <c r="U21" s="13"/>
      <c r="V21" s="13"/>
      <c r="W21" s="13"/>
      <c r="X21" s="13"/>
      <c r="Y21" s="13"/>
      <c r="Z21" s="13"/>
    </row>
    <row r="22" spans="2:38" x14ac:dyDescent="0.2">
      <c r="B22" s="61"/>
      <c r="C22" s="30"/>
      <c r="D22" s="31"/>
      <c r="F22" s="13"/>
      <c r="U22" s="13"/>
      <c r="V22" s="13"/>
      <c r="W22" s="13"/>
      <c r="X22" s="13"/>
      <c r="Y22" s="13"/>
      <c r="Z22" s="13"/>
    </row>
    <row r="23" spans="2:38" x14ac:dyDescent="0.2">
      <c r="B23" s="28" t="str">
        <f>"Beschikbare reserveringsruimte in "&amp;D2</f>
        <v>Beschikbare reserveringsruimte in 2016</v>
      </c>
      <c r="D23" s="21">
        <f>MIN(SUM(G32:M32),S9,CHOOSE(T11,S8,T8))</f>
        <v>0</v>
      </c>
      <c r="F23" s="13"/>
      <c r="U23" s="13"/>
      <c r="V23" s="13"/>
      <c r="W23" s="13"/>
      <c r="X23" s="13"/>
      <c r="Y23" s="13"/>
      <c r="Z23" s="13"/>
    </row>
    <row r="24" spans="2:38" ht="19" thickBot="1" x14ac:dyDescent="0.25">
      <c r="B24" s="28"/>
      <c r="D24" s="25"/>
      <c r="F24" s="13"/>
      <c r="U24" s="13"/>
      <c r="V24" s="13"/>
      <c r="W24" s="13"/>
      <c r="X24" s="13"/>
      <c r="Y24" s="13"/>
      <c r="Z24" s="13"/>
    </row>
    <row r="25" spans="2:38" ht="19" thickBot="1" x14ac:dyDescent="0.25">
      <c r="B25" s="62" t="str">
        <f>"Maximaal toegelaten lijfrentestorting in "&amp;D2</f>
        <v>Maximaal toegelaten lijfrentestorting in 2016</v>
      </c>
      <c r="C25" s="32"/>
      <c r="D25" s="33">
        <f>D21+D23+D19</f>
        <v>0</v>
      </c>
      <c r="F25" s="13"/>
      <c r="U25" s="13"/>
      <c r="V25" s="13"/>
      <c r="W25" s="13"/>
      <c r="X25" s="13"/>
      <c r="Y25" s="13"/>
      <c r="Z25" s="13"/>
    </row>
    <row r="26" spans="2:38" x14ac:dyDescent="0.2">
      <c r="B26" s="28"/>
      <c r="D26" s="25"/>
      <c r="F26" s="13"/>
      <c r="U26" s="13"/>
      <c r="V26" s="13"/>
      <c r="W26" s="13"/>
      <c r="X26" s="13"/>
      <c r="Y26" s="13"/>
      <c r="Z26" s="13"/>
    </row>
    <row r="27" spans="2:38" x14ac:dyDescent="0.2">
      <c r="B27" s="28" t="str">
        <f>"Betaald aan lijfrente in "&amp;D2</f>
        <v>Betaald aan lijfrente in 2016</v>
      </c>
      <c r="D27" s="27">
        <v>0</v>
      </c>
      <c r="F27" s="13"/>
      <c r="U27" s="13"/>
      <c r="V27" s="13"/>
      <c r="W27" s="13"/>
      <c r="X27" s="13"/>
      <c r="Y27" s="13"/>
      <c r="Z27" s="13"/>
    </row>
    <row r="28" spans="2:38" x14ac:dyDescent="0.2">
      <c r="B28" s="63" t="s">
        <v>5</v>
      </c>
      <c r="D28" s="34">
        <f>IF((D27-D19)&gt;D23,D23,MAX(0,D27-D19))</f>
        <v>0</v>
      </c>
      <c r="F28" s="13"/>
      <c r="G28" s="25"/>
      <c r="U28" s="13"/>
      <c r="V28" s="13"/>
      <c r="W28" s="13"/>
      <c r="X28" s="13"/>
      <c r="Y28" s="13"/>
      <c r="Z28" s="13"/>
    </row>
    <row r="29" spans="2:38" x14ac:dyDescent="0.2">
      <c r="B29" s="63" t="s">
        <v>6</v>
      </c>
      <c r="D29" s="34">
        <f>MAX(0,D27-D28-D19)</f>
        <v>0</v>
      </c>
      <c r="F29" s="13"/>
      <c r="U29" s="13"/>
      <c r="V29" s="13"/>
      <c r="W29" s="13"/>
      <c r="X29" s="13"/>
      <c r="Y29" s="13"/>
      <c r="Z29" s="13"/>
    </row>
    <row r="30" spans="2:38" x14ac:dyDescent="0.2">
      <c r="B30" s="28"/>
      <c r="C30" s="28"/>
      <c r="D30" s="55"/>
      <c r="U30" s="13"/>
      <c r="V30" s="13"/>
      <c r="W30" s="13"/>
      <c r="X30" s="13"/>
      <c r="Y30" s="13"/>
      <c r="Z30" s="13"/>
    </row>
    <row r="31" spans="2:38" x14ac:dyDescent="0.2">
      <c r="B31" s="56" t="s">
        <v>7</v>
      </c>
      <c r="C31" s="28"/>
      <c r="D31" s="28"/>
      <c r="F31" s="50">
        <f>D2</f>
        <v>2016</v>
      </c>
      <c r="G31" s="50">
        <f>F31-1</f>
        <v>2015</v>
      </c>
      <c r="H31" s="50">
        <f t="shared" ref="H31:M31" si="2">G31-1</f>
        <v>2014</v>
      </c>
      <c r="I31" s="50">
        <f t="shared" si="2"/>
        <v>2013</v>
      </c>
      <c r="J31" s="50">
        <f t="shared" si="2"/>
        <v>2012</v>
      </c>
      <c r="K31" s="50">
        <f t="shared" si="2"/>
        <v>2011</v>
      </c>
      <c r="L31" s="50">
        <f t="shared" si="2"/>
        <v>2010</v>
      </c>
      <c r="M31" s="50">
        <f t="shared" si="2"/>
        <v>2009</v>
      </c>
      <c r="N31" s="117" t="s">
        <v>23</v>
      </c>
      <c r="U31" s="13"/>
      <c r="V31" s="13"/>
      <c r="W31" s="13"/>
      <c r="X31" s="13"/>
      <c r="Y31" s="13"/>
      <c r="Z31" s="13"/>
      <c r="AI31" s="117" t="s">
        <v>23</v>
      </c>
      <c r="AJ31" s="132"/>
      <c r="AK31" s="133"/>
      <c r="AL31" s="133"/>
    </row>
    <row r="32" spans="2:38" x14ac:dyDescent="0.2">
      <c r="B32" s="28"/>
      <c r="C32" s="28"/>
      <c r="D32" s="16" t="str">
        <f>"Nog ongebruikt begin "&amp;D2</f>
        <v>Nog ongebruikt begin 2016</v>
      </c>
      <c r="F32" s="34">
        <f>D21</f>
        <v>0</v>
      </c>
      <c r="G32" s="34">
        <f>'2015'!F34</f>
        <v>0</v>
      </c>
      <c r="H32" s="34">
        <f>'2015'!G34</f>
        <v>0</v>
      </c>
      <c r="I32" s="34">
        <f>'2015'!H34</f>
        <v>0</v>
      </c>
      <c r="J32" s="34">
        <f>'2015'!I34</f>
        <v>0</v>
      </c>
      <c r="K32" s="34">
        <f>'2015'!J34</f>
        <v>0</v>
      </c>
      <c r="L32" s="34">
        <f>'2015'!K34</f>
        <v>0</v>
      </c>
      <c r="M32" s="34">
        <f>'2015'!L34</f>
        <v>0</v>
      </c>
      <c r="U32" s="13"/>
      <c r="V32" s="13"/>
      <c r="W32" s="13"/>
      <c r="X32" s="13"/>
      <c r="Y32" s="13"/>
      <c r="Z32" s="13"/>
      <c r="AI32" s="132"/>
      <c r="AJ32" s="132"/>
      <c r="AK32" s="133"/>
      <c r="AL32" s="133"/>
    </row>
    <row r="33" spans="1:38" x14ac:dyDescent="0.2">
      <c r="B33" s="28"/>
      <c r="C33" s="28"/>
      <c r="D33" s="16" t="str">
        <f>"Gebruikt in "&amp;D2</f>
        <v>Gebruikt in 2016</v>
      </c>
      <c r="F33" s="35">
        <f>D29</f>
        <v>0</v>
      </c>
      <c r="G33" s="35">
        <f>IF(G32&lt;($D28-SUM(H33:$N33)),G32,($D28-SUM(H33:$N33)))</f>
        <v>0</v>
      </c>
      <c r="H33" s="35">
        <f>IF(H32&lt;($D28-SUM(I33:$N33)),H32,($D28-SUM(I33:$N33)))</f>
        <v>0</v>
      </c>
      <c r="I33" s="35">
        <f>IF(I32&lt;($D28-SUM(J33:$N33)),I32,($D28-SUM(J33:$N33)))</f>
        <v>0</v>
      </c>
      <c r="J33" s="35">
        <f>IF(J32&lt;($D28-SUM(K33:$N33)),J32,($D28-SUM(K33:$N33)))</f>
        <v>0</v>
      </c>
      <c r="K33" s="35">
        <f>IF(K32&lt;($D28-SUM(L33:$N33)),K32,($D28-SUM(L33:$N33)))</f>
        <v>0</v>
      </c>
      <c r="L33" s="35">
        <f>IF(L32&lt;($D28-SUM(M33:$N33)),L32,($D28-SUM(M33:$N33)))</f>
        <v>0</v>
      </c>
      <c r="M33" s="35">
        <f>IF(M32&lt;($D28-SUM(N33:$N33)),M32,($D28-SUM(N33:$N33)))</f>
        <v>0</v>
      </c>
      <c r="U33" s="13"/>
      <c r="V33" s="13"/>
      <c r="W33" s="13"/>
      <c r="X33" s="13"/>
      <c r="Y33" s="13"/>
      <c r="Z33" s="13"/>
      <c r="AI33" s="132"/>
      <c r="AJ33" s="132"/>
      <c r="AK33" s="133"/>
      <c r="AL33" s="133"/>
    </row>
    <row r="34" spans="1:38" x14ac:dyDescent="0.2">
      <c r="B34" s="28"/>
      <c r="C34" s="28"/>
      <c r="D34" s="57" t="s">
        <v>31</v>
      </c>
      <c r="E34" s="36"/>
      <c r="F34" s="37">
        <f t="shared" ref="F34:G34" si="3">F32-F33</f>
        <v>0</v>
      </c>
      <c r="G34" s="37">
        <f t="shared" si="3"/>
        <v>0</v>
      </c>
      <c r="H34" s="37">
        <f t="shared" ref="H34:M34" si="4">H32-H33</f>
        <v>0</v>
      </c>
      <c r="I34" s="37">
        <f t="shared" si="4"/>
        <v>0</v>
      </c>
      <c r="J34" s="37">
        <f t="shared" si="4"/>
        <v>0</v>
      </c>
      <c r="K34" s="37">
        <f t="shared" si="4"/>
        <v>0</v>
      </c>
      <c r="L34" s="37">
        <f t="shared" si="4"/>
        <v>0</v>
      </c>
      <c r="M34" s="37">
        <f t="shared" si="4"/>
        <v>0</v>
      </c>
      <c r="U34" s="13"/>
      <c r="V34" s="38">
        <f>SUM(F34:M34)</f>
        <v>0</v>
      </c>
      <c r="W34" s="13"/>
      <c r="X34" s="13"/>
      <c r="Y34" s="13"/>
      <c r="Z34" s="13"/>
      <c r="AI34" s="134"/>
      <c r="AJ34" s="134"/>
      <c r="AK34" s="133"/>
      <c r="AL34" s="133"/>
    </row>
    <row r="35" spans="1:38" x14ac:dyDescent="0.2">
      <c r="B35" s="28"/>
      <c r="C35" s="28"/>
      <c r="D35" s="16"/>
      <c r="F35" s="39"/>
      <c r="G35" s="39"/>
      <c r="H35" s="39"/>
      <c r="I35" s="39"/>
      <c r="J35" s="39"/>
      <c r="K35" s="39"/>
      <c r="L35" s="39"/>
      <c r="M35" s="39"/>
      <c r="U35" s="13"/>
      <c r="V35" s="13"/>
      <c r="W35" s="13"/>
      <c r="X35" s="13"/>
      <c r="Y35" s="13"/>
      <c r="Z35" s="13"/>
      <c r="AI35" s="132"/>
      <c r="AJ35" s="132"/>
      <c r="AK35" s="133"/>
      <c r="AL35" s="133"/>
    </row>
    <row r="36" spans="1:38" x14ac:dyDescent="0.2">
      <c r="B36" s="64" t="s">
        <v>27</v>
      </c>
      <c r="C36" s="65"/>
      <c r="D36" s="66"/>
      <c r="E36" s="67"/>
      <c r="F36" s="68"/>
      <c r="G36" s="39"/>
      <c r="H36" s="39"/>
      <c r="I36" s="39"/>
      <c r="J36" s="39"/>
      <c r="K36" s="39"/>
      <c r="L36" s="39"/>
      <c r="M36" s="39"/>
      <c r="U36" s="13"/>
      <c r="V36" s="13"/>
      <c r="W36" s="13"/>
      <c r="X36" s="13"/>
      <c r="Y36" s="13"/>
      <c r="Z36" s="13"/>
    </row>
    <row r="37" spans="1:38" x14ac:dyDescent="0.2">
      <c r="B37" s="65"/>
      <c r="C37" s="65"/>
      <c r="D37" s="66" t="str">
        <f>"Stand FOR begin "&amp;(D2-1)</f>
        <v>Stand FOR begin 2015</v>
      </c>
      <c r="E37" s="67"/>
      <c r="G37" s="68">
        <f>'2015'!G41</f>
        <v>0</v>
      </c>
      <c r="H37" s="39"/>
      <c r="I37" s="39"/>
      <c r="J37" s="39"/>
      <c r="K37" s="39"/>
      <c r="L37" s="39"/>
      <c r="M37" s="39"/>
      <c r="U37" s="13"/>
      <c r="V37" s="13"/>
      <c r="W37" s="13"/>
      <c r="X37" s="13"/>
      <c r="Y37" s="13"/>
      <c r="Z37" s="13"/>
    </row>
    <row r="38" spans="1:38" x14ac:dyDescent="0.2">
      <c r="B38" s="65"/>
      <c r="C38" s="65"/>
      <c r="D38" s="66" t="str">
        <f>B17</f>
        <v>Toename FOR in 2015</v>
      </c>
      <c r="E38" s="67"/>
      <c r="G38" s="68">
        <f>D17</f>
        <v>0</v>
      </c>
      <c r="H38" s="39"/>
      <c r="I38" s="39"/>
      <c r="J38" s="39"/>
      <c r="K38" s="39"/>
      <c r="L38" s="39"/>
      <c r="M38" s="39"/>
      <c r="U38" s="13"/>
      <c r="V38" s="13"/>
      <c r="W38" s="13"/>
      <c r="X38" s="13"/>
      <c r="Y38" s="13"/>
      <c r="Z38" s="13"/>
    </row>
    <row r="39" spans="1:38" x14ac:dyDescent="0.2">
      <c r="B39" s="65"/>
      <c r="C39" s="65"/>
      <c r="D39" s="66" t="str">
        <f t="shared" ref="D39" si="5">B18</f>
        <v>Afname FOR (excl. omzetting in lijfrente) in 2015</v>
      </c>
      <c r="E39" s="67"/>
      <c r="G39" s="68">
        <f>D18</f>
        <v>0</v>
      </c>
      <c r="H39" s="39"/>
      <c r="I39" s="39"/>
      <c r="J39" s="39"/>
      <c r="K39" s="39"/>
      <c r="L39" s="39"/>
      <c r="M39" s="39"/>
      <c r="U39" s="13"/>
      <c r="V39" s="13"/>
      <c r="W39" s="13"/>
      <c r="X39" s="13"/>
      <c r="Y39" s="13"/>
      <c r="Z39" s="13"/>
    </row>
    <row r="40" spans="1:38" x14ac:dyDescent="0.2">
      <c r="B40" s="65"/>
      <c r="C40" s="65"/>
      <c r="D40" s="66" t="str">
        <f>"Bedrag FOR omgezet naar lijfrente in "&amp;(D2-1)</f>
        <v>Bedrag FOR omgezet naar lijfrente in 2015</v>
      </c>
      <c r="E40" s="67"/>
      <c r="G40" s="69">
        <f>'2015'!D19</f>
        <v>0</v>
      </c>
      <c r="H40" s="39"/>
      <c r="I40" s="39"/>
      <c r="J40" s="39"/>
      <c r="K40" s="39"/>
      <c r="L40" s="39"/>
      <c r="M40" s="39"/>
      <c r="U40" s="13"/>
      <c r="V40" s="13"/>
      <c r="W40" s="13"/>
      <c r="X40" s="13"/>
      <c r="Y40" s="13"/>
      <c r="Z40" s="13"/>
    </row>
    <row r="41" spans="1:38" x14ac:dyDescent="0.2">
      <c r="B41" s="65"/>
      <c r="C41" s="65"/>
      <c r="D41" s="70" t="str">
        <f>"Stand FOR eind "&amp;(D2-1)</f>
        <v>Stand FOR eind 2015</v>
      </c>
      <c r="E41" s="71"/>
      <c r="G41" s="72">
        <f>SUM(G37:G38)-G39-G40</f>
        <v>0</v>
      </c>
      <c r="H41" s="39"/>
      <c r="I41" s="39"/>
      <c r="J41" s="39"/>
      <c r="K41" s="39"/>
      <c r="L41" s="39"/>
      <c r="M41" s="39"/>
      <c r="U41" s="13"/>
      <c r="V41" s="13"/>
      <c r="W41" s="13"/>
      <c r="X41" s="13"/>
      <c r="Y41" s="13"/>
      <c r="Z41" s="13"/>
    </row>
    <row r="42" spans="1:38" x14ac:dyDescent="0.2">
      <c r="A42" s="13"/>
      <c r="B42" s="13"/>
      <c r="C42" s="13"/>
      <c r="D42" s="40"/>
      <c r="E42" s="13"/>
      <c r="F42" s="41"/>
      <c r="G42" s="41"/>
      <c r="H42" s="41"/>
      <c r="I42" s="41"/>
      <c r="J42" s="41"/>
      <c r="K42" s="41"/>
      <c r="L42" s="41"/>
      <c r="M42" s="41"/>
      <c r="N42" s="40"/>
      <c r="O42" s="40"/>
      <c r="P42" s="40"/>
      <c r="Q42" s="40"/>
      <c r="R42" s="40"/>
      <c r="S42" s="40"/>
      <c r="T42" s="40"/>
      <c r="U42" s="13"/>
      <c r="V42" s="13"/>
      <c r="W42" s="13"/>
      <c r="X42" s="13"/>
      <c r="Y42" s="13"/>
      <c r="Z42" s="13"/>
    </row>
    <row r="43" spans="1:38" ht="19" hidden="1" thickBot="1" x14ac:dyDescent="0.25">
      <c r="A43" s="13"/>
      <c r="B43" s="125" t="str">
        <f>"Maximaal toegelaten nettolijfrente storting in "&amp;D2</f>
        <v>Maximaal toegelaten nettolijfrente storting in 2016</v>
      </c>
      <c r="C43" s="126"/>
      <c r="D43" s="127">
        <f>MAX(0,(SUM(D4:D6)-W8)*X13)</f>
        <v>0</v>
      </c>
      <c r="E43" s="13"/>
      <c r="F43" s="41"/>
      <c r="G43" s="41"/>
      <c r="H43" s="41"/>
      <c r="I43" s="41"/>
      <c r="J43" s="41"/>
      <c r="K43" s="41"/>
      <c r="L43" s="41"/>
      <c r="M43" s="41"/>
      <c r="N43" s="40"/>
      <c r="O43" s="40"/>
      <c r="P43" s="40"/>
      <c r="Q43" s="40"/>
      <c r="R43" s="40"/>
      <c r="S43" s="40"/>
      <c r="T43" s="40"/>
      <c r="U43" s="13"/>
      <c r="V43" s="13"/>
      <c r="W43" s="13"/>
      <c r="X43" s="13"/>
      <c r="Y43" s="13"/>
      <c r="Z43" s="13"/>
    </row>
    <row r="44" spans="1:38" hidden="1" x14ac:dyDescent="0.2">
      <c r="A44" s="13"/>
      <c r="B44" s="13"/>
      <c r="C44" s="13"/>
      <c r="D44" s="13"/>
      <c r="E44" s="13"/>
      <c r="F44" s="13"/>
      <c r="G44" s="13"/>
      <c r="H44" s="13"/>
      <c r="I44" s="13"/>
      <c r="J44" s="13"/>
      <c r="K44" s="13"/>
      <c r="L44" s="13"/>
      <c r="M44" s="13"/>
      <c r="N44" s="40"/>
      <c r="O44" s="40"/>
      <c r="P44" s="40"/>
      <c r="Q44" s="40"/>
      <c r="R44" s="40"/>
      <c r="S44" s="40"/>
      <c r="T44" s="40"/>
      <c r="U44" s="13"/>
      <c r="V44" s="13"/>
      <c r="W44" s="13"/>
      <c r="X44" s="13"/>
      <c r="Y44" s="13"/>
      <c r="Z44" s="13"/>
    </row>
    <row r="45" spans="1:38" x14ac:dyDescent="0.2">
      <c r="B45" s="114" t="s">
        <v>37</v>
      </c>
      <c r="D45" s="12"/>
      <c r="F45" s="39"/>
      <c r="G45" s="39"/>
      <c r="H45" s="39"/>
      <c r="I45" s="39"/>
      <c r="J45" s="39"/>
      <c r="K45" s="39"/>
      <c r="L45" s="39"/>
      <c r="M45" s="39"/>
      <c r="U45" s="13"/>
      <c r="V45" s="13"/>
      <c r="W45" s="13"/>
      <c r="X45" s="13"/>
      <c r="Y45" s="13"/>
      <c r="Z45" s="13"/>
    </row>
    <row r="46" spans="1:38" x14ac:dyDescent="0.2">
      <c r="A46" s="13"/>
      <c r="B46" s="13"/>
      <c r="C46" s="13"/>
      <c r="D46" s="88"/>
      <c r="E46" s="13"/>
      <c r="F46" s="13"/>
      <c r="G46" s="13"/>
      <c r="H46" s="13"/>
      <c r="I46" s="13"/>
      <c r="J46" s="13"/>
      <c r="K46" s="13"/>
      <c r="L46" s="13"/>
      <c r="M46" s="13"/>
      <c r="N46" s="40"/>
      <c r="O46" s="40"/>
      <c r="P46" s="40"/>
      <c r="Q46" s="40"/>
      <c r="R46" s="40"/>
      <c r="S46" s="40"/>
      <c r="T46" s="40"/>
      <c r="U46" s="13"/>
      <c r="V46" s="13"/>
      <c r="W46" s="13"/>
      <c r="X46" s="13"/>
      <c r="Y46" s="13"/>
      <c r="Z46" s="13"/>
    </row>
    <row r="47" spans="1:38" x14ac:dyDescent="0.2">
      <c r="A47" s="13"/>
      <c r="B47" s="13"/>
      <c r="C47" s="13"/>
      <c r="D47" s="88"/>
      <c r="E47" s="13"/>
      <c r="F47" s="13"/>
      <c r="G47" s="13"/>
      <c r="H47" s="13"/>
      <c r="I47" s="13"/>
      <c r="J47" s="13"/>
      <c r="K47" s="13"/>
      <c r="L47" s="13"/>
      <c r="M47" s="13"/>
      <c r="N47" s="40"/>
      <c r="O47" s="40"/>
      <c r="P47" s="40"/>
      <c r="Q47" s="40"/>
      <c r="R47" s="40"/>
      <c r="S47" s="40"/>
      <c r="T47" s="40"/>
      <c r="U47" s="13"/>
      <c r="V47" s="13"/>
      <c r="W47" s="13"/>
      <c r="X47" s="13"/>
      <c r="Y47" s="13"/>
      <c r="Z47" s="13"/>
    </row>
    <row r="48" spans="1:38"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row>
    <row r="49" spans="1:26"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row>
    <row r="50" spans="1:26"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row>
    <row r="51" spans="1:26" x14ac:dyDescent="0.2">
      <c r="A51" s="13"/>
      <c r="B51" s="13"/>
      <c r="C51" s="13"/>
      <c r="D51" s="13"/>
      <c r="E51" s="13"/>
      <c r="F51" s="13"/>
      <c r="G51" s="13"/>
      <c r="H51" s="13"/>
      <c r="I51" s="13"/>
      <c r="J51" s="13"/>
      <c r="K51" s="13"/>
      <c r="L51" s="13"/>
      <c r="M51" s="13"/>
      <c r="N51" s="40"/>
      <c r="O51" s="40"/>
      <c r="P51" s="40"/>
      <c r="Q51" s="40"/>
      <c r="R51" s="40"/>
      <c r="S51" s="40"/>
      <c r="T51" s="40"/>
      <c r="U51" s="13"/>
      <c r="V51" s="13"/>
      <c r="W51" s="13"/>
      <c r="X51" s="13"/>
      <c r="Y51" s="13"/>
      <c r="Z51" s="13"/>
    </row>
    <row r="52" spans="1:26"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row>
    <row r="53" spans="1:26"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row>
    <row r="54" spans="1:26"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row>
    <row r="55" spans="1:26"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row>
    <row r="56" spans="1:26" x14ac:dyDescent="0.2">
      <c r="A56" s="13"/>
      <c r="B56" s="13"/>
      <c r="C56" s="13"/>
      <c r="D56" s="13"/>
      <c r="E56" s="13"/>
      <c r="F56" s="13"/>
      <c r="G56" s="13"/>
      <c r="H56" s="13"/>
      <c r="I56" s="13"/>
      <c r="J56" s="13"/>
      <c r="K56" s="13"/>
      <c r="L56" s="13"/>
      <c r="M56" s="13"/>
      <c r="N56" s="40"/>
      <c r="O56" s="40"/>
      <c r="P56" s="40"/>
      <c r="Q56" s="40"/>
      <c r="R56" s="40"/>
      <c r="S56" s="40"/>
      <c r="T56" s="40"/>
      <c r="U56" s="13"/>
      <c r="V56" s="13"/>
      <c r="W56" s="13"/>
      <c r="X56" s="13"/>
      <c r="Y56" s="13"/>
      <c r="Z56" s="13"/>
    </row>
    <row r="57" spans="1:26" x14ac:dyDescent="0.2">
      <c r="A57" s="13"/>
      <c r="B57" s="13"/>
      <c r="C57" s="13"/>
      <c r="D57" s="13"/>
      <c r="E57" s="13"/>
      <c r="F57" s="13"/>
      <c r="G57" s="13"/>
      <c r="H57" s="13"/>
      <c r="I57" s="13"/>
      <c r="J57" s="13"/>
      <c r="K57" s="13"/>
      <c r="L57" s="13"/>
      <c r="M57" s="13"/>
      <c r="N57" s="40"/>
      <c r="O57" s="40"/>
      <c r="P57" s="40"/>
      <c r="Q57" s="40"/>
      <c r="R57" s="40"/>
      <c r="S57" s="40"/>
      <c r="T57" s="40"/>
      <c r="U57" s="13"/>
      <c r="V57" s="13"/>
      <c r="W57" s="13"/>
      <c r="X57" s="13"/>
      <c r="Y57" s="13"/>
      <c r="Z57" s="13"/>
    </row>
    <row r="58" spans="1:26" x14ac:dyDescent="0.2">
      <c r="A58" s="13"/>
      <c r="B58" s="13"/>
      <c r="C58" s="13"/>
      <c r="D58" s="13"/>
      <c r="E58" s="13"/>
      <c r="F58" s="13"/>
      <c r="G58" s="13"/>
      <c r="H58" s="13"/>
      <c r="I58" s="13"/>
      <c r="J58" s="13"/>
      <c r="K58" s="13"/>
      <c r="L58" s="13"/>
      <c r="M58" s="13"/>
      <c r="N58" s="40"/>
      <c r="O58" s="40"/>
      <c r="P58" s="40"/>
      <c r="Q58" s="40"/>
      <c r="R58" s="40"/>
      <c r="S58" s="40"/>
      <c r="T58" s="40"/>
      <c r="U58" s="13"/>
      <c r="V58" s="13"/>
      <c r="W58" s="13"/>
      <c r="X58" s="13"/>
      <c r="Y58" s="13"/>
      <c r="Z58" s="13"/>
    </row>
    <row r="59" spans="1:26" x14ac:dyDescent="0.2">
      <c r="A59" s="13"/>
      <c r="B59" s="13"/>
      <c r="C59" s="13"/>
      <c r="D59" s="13"/>
      <c r="E59" s="13"/>
      <c r="F59" s="13"/>
      <c r="G59" s="13"/>
      <c r="H59" s="13"/>
      <c r="I59" s="13"/>
      <c r="J59" s="13"/>
      <c r="K59" s="13"/>
      <c r="L59" s="13"/>
      <c r="M59" s="13"/>
      <c r="N59" s="40"/>
      <c r="O59" s="40"/>
      <c r="P59" s="40"/>
      <c r="Q59" s="40"/>
      <c r="R59" s="40"/>
      <c r="S59" s="40"/>
      <c r="T59" s="40"/>
      <c r="U59" s="13"/>
      <c r="V59" s="13"/>
      <c r="W59" s="13"/>
      <c r="X59" s="13"/>
      <c r="Y59" s="13"/>
      <c r="Z59" s="13"/>
    </row>
    <row r="60" spans="1:26" x14ac:dyDescent="0.2">
      <c r="A60" s="13"/>
      <c r="B60" s="13"/>
      <c r="C60" s="13"/>
      <c r="D60" s="13"/>
      <c r="E60" s="13"/>
      <c r="F60" s="13"/>
      <c r="G60" s="13"/>
      <c r="H60" s="13"/>
      <c r="I60" s="13"/>
      <c r="J60" s="13"/>
      <c r="K60" s="13"/>
      <c r="L60" s="13"/>
      <c r="M60" s="13"/>
      <c r="N60" s="40"/>
      <c r="O60" s="40"/>
      <c r="P60" s="40"/>
      <c r="Q60" s="40"/>
      <c r="R60" s="40"/>
      <c r="S60" s="40"/>
      <c r="T60" s="40"/>
      <c r="U60" s="13"/>
      <c r="V60" s="13"/>
      <c r="W60" s="13"/>
      <c r="X60" s="13"/>
      <c r="Y60" s="13"/>
      <c r="Z60" s="13"/>
    </row>
    <row r="61" spans="1:26" x14ac:dyDescent="0.2">
      <c r="A61" s="13"/>
      <c r="B61" s="13"/>
      <c r="C61" s="13"/>
      <c r="D61" s="13"/>
      <c r="E61" s="13"/>
      <c r="F61" s="13"/>
      <c r="G61" s="13"/>
      <c r="H61" s="13"/>
      <c r="I61" s="13"/>
      <c r="J61" s="13"/>
      <c r="K61" s="13"/>
      <c r="L61" s="13"/>
      <c r="M61" s="13"/>
      <c r="N61" s="40"/>
      <c r="O61" s="40"/>
      <c r="P61" s="40"/>
      <c r="Q61" s="40"/>
      <c r="R61" s="40"/>
      <c r="S61" s="40"/>
      <c r="T61" s="40"/>
      <c r="U61" s="13"/>
      <c r="V61" s="13"/>
      <c r="W61" s="13"/>
      <c r="X61" s="13"/>
      <c r="Y61" s="13"/>
      <c r="Z61" s="13"/>
    </row>
  </sheetData>
  <sheetProtection password="9A61" sheet="1" objects="1" scenarios="1"/>
  <mergeCells count="9">
    <mergeCell ref="N4:N6"/>
    <mergeCell ref="O4:O6"/>
    <mergeCell ref="P4:P6"/>
    <mergeCell ref="Q4:R4"/>
    <mergeCell ref="S4:T4"/>
    <mergeCell ref="Q5:Q6"/>
    <mergeCell ref="R5:R6"/>
    <mergeCell ref="S5:S6"/>
    <mergeCell ref="T5:T6"/>
  </mergeCells>
  <dataValidations count="5">
    <dataValidation type="list" allowBlank="1" showInputMessage="1" showErrorMessage="1" sqref="D16">
      <formula1>$O$14:$O$15</formula1>
    </dataValidation>
    <dataValidation type="whole" operator="greaterThanOrEqual" allowBlank="1" showInputMessage="1" showErrorMessage="1" sqref="D13 D6 D4 D17">
      <formula1>0</formula1>
    </dataValidation>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s>
  <hyperlinks>
    <hyperlink ref="G3" r:id="rId1" display="http://www.brightpensioen.nl/jaarruimtetool2015"/>
    <hyperlink ref="H3" r:id="rId2" display="http://www.brightpensioen.nl/jaarruimtetool2015"/>
    <hyperlink ref="I3" r:id="rId3" display="http://www.brightpensioen.nl/jaarruimtetool2015"/>
    <hyperlink ref="J3" r:id="rId4" display="http://www.brightpensioen.nl/jaarruimtetool2015"/>
    <hyperlink ref="K3" r:id="rId5" display="http://www.brightpensioen.nl/jaarruimtetool2015"/>
    <hyperlink ref="L3" r:id="rId6" display="http://www.brightpensioen.nl/jaarruimtetool2015"/>
    <hyperlink ref="M3" r:id="rId7" display="http://www.brightpensioen.nl/jaarruimtetool2015"/>
    <hyperlink ref="B45" r:id="rId8"/>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9"/>
  <legacyDrawing r:id="rId10"/>
  <legacyDrawingHF r:id="rId1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tint="0.59999389629810485"/>
    <pageSetUpPr fitToPage="1"/>
  </sheetPr>
  <dimension ref="A1:Z66"/>
  <sheetViews>
    <sheetView topLeftCell="A7" zoomScale="70" zoomScaleNormal="70" zoomScalePageLayoutView="70" workbookViewId="0">
      <selection activeCell="D6" sqref="D6"/>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 min="22" max="22" width="11.5" style="11" hidden="1" customWidth="1"/>
    <col min="23" max="23" width="10.83203125" style="11" customWidth="1"/>
    <col min="24" max="16384" width="10.83203125" style="11"/>
  </cols>
  <sheetData>
    <row r="1" spans="2:26" ht="94" customHeight="1" x14ac:dyDescent="0.2">
      <c r="U1" s="13"/>
      <c r="V1" s="13"/>
      <c r="W1" s="13"/>
      <c r="X1" s="13"/>
      <c r="Y1" s="13"/>
      <c r="Z1" s="13"/>
    </row>
    <row r="2" spans="2:26" ht="27" customHeight="1" x14ac:dyDescent="0.35">
      <c r="B2" s="56" t="s">
        <v>30</v>
      </c>
      <c r="D2" s="14">
        <v>2015</v>
      </c>
      <c r="F2" s="107"/>
      <c r="G2" s="13"/>
      <c r="H2" s="13"/>
      <c r="I2" s="13"/>
      <c r="J2" s="13"/>
      <c r="K2" s="13"/>
      <c r="L2" s="13"/>
      <c r="M2" s="13"/>
      <c r="N2" s="15" t="s">
        <v>16</v>
      </c>
      <c r="O2" s="16"/>
      <c r="P2" s="16"/>
      <c r="Q2" s="16"/>
      <c r="R2" s="16"/>
      <c r="S2" s="16"/>
      <c r="T2" s="16"/>
      <c r="U2" s="13"/>
      <c r="V2" s="13"/>
      <c r="W2" s="13"/>
      <c r="X2" s="13"/>
      <c r="Y2" s="13"/>
      <c r="Z2" s="13"/>
    </row>
    <row r="3" spans="2:26" x14ac:dyDescent="0.2">
      <c r="B3" s="58"/>
      <c r="C3" s="17"/>
      <c r="D3" s="131">
        <f>'2017'!geboortedatum</f>
        <v>23937</v>
      </c>
      <c r="F3" s="103"/>
      <c r="G3" s="103"/>
      <c r="H3" s="103"/>
      <c r="I3" s="103"/>
      <c r="J3" s="103"/>
      <c r="K3" s="103"/>
      <c r="L3" s="103"/>
      <c r="M3" s="103"/>
      <c r="N3" s="16"/>
      <c r="O3" s="16"/>
      <c r="P3" s="16"/>
      <c r="Q3" s="16"/>
      <c r="R3" s="16"/>
      <c r="S3" s="16"/>
      <c r="T3" s="16"/>
      <c r="U3" s="79" t="s">
        <v>29</v>
      </c>
      <c r="V3" s="79"/>
      <c r="W3" s="13"/>
      <c r="X3" s="13"/>
      <c r="Y3" s="13"/>
      <c r="Z3" s="13"/>
    </row>
    <row r="4" spans="2:26" x14ac:dyDescent="0.2">
      <c r="B4" s="28" t="str">
        <f>"Inkomen uit loondienst "&amp;(D2-1)</f>
        <v>Inkomen uit loondienst 2014</v>
      </c>
      <c r="D4" s="18">
        <v>0</v>
      </c>
      <c r="F4" s="13"/>
      <c r="G4" s="13"/>
      <c r="H4" s="13"/>
      <c r="I4" s="13"/>
      <c r="J4" s="13"/>
      <c r="K4" s="13"/>
      <c r="L4" s="13"/>
      <c r="M4" s="13"/>
      <c r="N4" s="144" t="s">
        <v>10</v>
      </c>
      <c r="O4" s="144" t="s">
        <v>15</v>
      </c>
      <c r="P4" s="144" t="s">
        <v>12</v>
      </c>
      <c r="Q4" s="146" t="s">
        <v>14</v>
      </c>
      <c r="R4" s="146"/>
      <c r="S4" s="147" t="s">
        <v>13</v>
      </c>
      <c r="T4" s="146"/>
      <c r="U4" s="78" t="s">
        <v>24</v>
      </c>
      <c r="V4" s="78" t="s">
        <v>25</v>
      </c>
      <c r="W4" s="13"/>
      <c r="X4" s="13"/>
      <c r="Y4" s="13"/>
      <c r="Z4" s="13"/>
    </row>
    <row r="5" spans="2:26" x14ac:dyDescent="0.2">
      <c r="B5" s="59" t="str">
        <f>"Winst/(Verlies) uit Onderneming "&amp;(D2-1)</f>
        <v>Winst/(Verlies) uit Onderneming 2014</v>
      </c>
      <c r="C5" s="19"/>
      <c r="D5" s="18">
        <v>0</v>
      </c>
      <c r="E5" s="19"/>
      <c r="F5" s="104"/>
      <c r="G5" s="13"/>
      <c r="H5" s="13"/>
      <c r="I5" s="13"/>
      <c r="J5" s="13"/>
      <c r="K5" s="13"/>
      <c r="L5" s="13"/>
      <c r="M5" s="13"/>
      <c r="N5" s="144"/>
      <c r="O5" s="144"/>
      <c r="P5" s="144"/>
      <c r="Q5" s="144" t="s">
        <v>9</v>
      </c>
      <c r="R5" s="144" t="s">
        <v>2</v>
      </c>
      <c r="S5" s="144">
        <f>VLOOKUP($D$2,gegevens!$B$6:$K$20,9)</f>
        <v>55</v>
      </c>
      <c r="T5" s="144">
        <f>VLOOKUP($D$2,gegevens!$B$6:$K$20,10)</f>
        <v>3</v>
      </c>
      <c r="U5" s="78"/>
      <c r="V5" s="78" t="s">
        <v>26</v>
      </c>
      <c r="W5" s="13"/>
      <c r="X5" s="13"/>
      <c r="Y5" s="13"/>
      <c r="Z5" s="13"/>
    </row>
    <row r="6" spans="2:26" ht="17" customHeight="1" x14ac:dyDescent="0.2">
      <c r="B6" s="28" t="str">
        <f>"Overig belastbaar inkomen "&amp;(D2-1)</f>
        <v>Overig belastbaar inkomen 2014</v>
      </c>
      <c r="D6" s="18">
        <v>0</v>
      </c>
      <c r="F6" s="13"/>
      <c r="G6" s="13"/>
      <c r="H6" s="13"/>
      <c r="I6" s="13"/>
      <c r="J6" s="13"/>
      <c r="K6" s="13"/>
      <c r="L6" s="13"/>
      <c r="M6" s="13"/>
      <c r="N6" s="145"/>
      <c r="O6" s="145"/>
      <c r="P6" s="145"/>
      <c r="Q6" s="145"/>
      <c r="R6" s="145"/>
      <c r="S6" s="145"/>
      <c r="T6" s="145"/>
      <c r="U6" s="79"/>
      <c r="V6" s="79"/>
      <c r="W6" s="13"/>
      <c r="X6" s="13"/>
      <c r="Y6" s="13"/>
      <c r="Z6" s="13"/>
    </row>
    <row r="7" spans="2:26" x14ac:dyDescent="0.2">
      <c r="B7" s="28"/>
      <c r="F7" s="13"/>
      <c r="G7" s="13"/>
      <c r="H7" s="13"/>
      <c r="I7" s="13"/>
      <c r="J7" s="13"/>
      <c r="K7" s="13"/>
      <c r="L7" s="13"/>
      <c r="M7" s="13"/>
      <c r="N7" s="20">
        <v>2</v>
      </c>
      <c r="O7" s="20">
        <v>3</v>
      </c>
      <c r="P7" s="20">
        <v>4</v>
      </c>
      <c r="Q7" s="20">
        <v>5</v>
      </c>
      <c r="R7" s="20">
        <v>6</v>
      </c>
      <c r="S7" s="20">
        <v>7</v>
      </c>
      <c r="T7" s="20">
        <v>8</v>
      </c>
      <c r="U7" s="53">
        <v>11</v>
      </c>
      <c r="V7" s="53">
        <v>12</v>
      </c>
      <c r="W7" s="13"/>
      <c r="X7" s="13"/>
      <c r="Y7" s="13"/>
      <c r="Z7" s="13"/>
    </row>
    <row r="8" spans="2:26" x14ac:dyDescent="0.2">
      <c r="B8" s="28" t="s">
        <v>10</v>
      </c>
      <c r="D8" s="21">
        <f>N8</f>
        <v>11936</v>
      </c>
      <c r="F8" s="13"/>
      <c r="G8" s="13"/>
      <c r="H8" s="13"/>
      <c r="I8" s="13"/>
      <c r="J8" s="13"/>
      <c r="K8" s="13"/>
      <c r="L8" s="13"/>
      <c r="M8" s="13"/>
      <c r="N8" s="22">
        <f t="array" ref="N8">VLOOKUP($D$2,gegevens!$B$6:$I$20,N7)</f>
        <v>11936</v>
      </c>
      <c r="O8" s="23">
        <f>VLOOKUP($D$2,gegevens!$B$6:$I$20,O7)</f>
        <v>0.13800000000000001</v>
      </c>
      <c r="P8" s="24">
        <f t="array" ref="P8">VLOOKUP($D$2,gegevens!$B$6:$I$20,P7)</f>
        <v>6.5</v>
      </c>
      <c r="Q8" s="22">
        <f>VLOOKUP($D$2,gegevens!$B$6:$I$20,Q7)</f>
        <v>88064</v>
      </c>
      <c r="R8" s="22">
        <f>VLOOKUP($D$2,gegevens!$B$6:$I$20,R7)</f>
        <v>12153</v>
      </c>
      <c r="S8" s="22">
        <f>VLOOKUP($D$2,gegevens!$B$6:$I$20,S7)</f>
        <v>7052</v>
      </c>
      <c r="T8" s="22">
        <f>VLOOKUP($D$2,gegevens!$B$6:$N$20,T7)</f>
        <v>13927</v>
      </c>
      <c r="U8" s="80">
        <f>VLOOKUP($D$2-1,gegevens!$B$6:$N$20,U7)</f>
        <v>0.109</v>
      </c>
      <c r="V8" s="81">
        <f>VLOOKUP($D$2-1,gegevens!$B$6:$N$20,V7)</f>
        <v>9542</v>
      </c>
      <c r="W8" s="13"/>
      <c r="X8" s="13"/>
      <c r="Y8" s="13"/>
      <c r="Z8" s="13"/>
    </row>
    <row r="9" spans="2:26" x14ac:dyDescent="0.2">
      <c r="B9" s="28"/>
      <c r="F9" s="13"/>
      <c r="G9" s="13"/>
      <c r="H9" s="13"/>
      <c r="I9" s="13"/>
      <c r="J9" s="13"/>
      <c r="K9" s="13"/>
      <c r="L9" s="13"/>
      <c r="M9" s="13"/>
      <c r="N9" s="16"/>
      <c r="O9" s="16"/>
      <c r="P9" s="16"/>
      <c r="Q9" s="16"/>
      <c r="R9" s="16"/>
      <c r="S9" s="86">
        <f>ROUNDUP(17%*D10,0)</f>
        <v>0</v>
      </c>
      <c r="T9" s="16"/>
      <c r="U9" s="78"/>
      <c r="V9" s="78"/>
      <c r="W9" s="13"/>
      <c r="X9" s="13"/>
      <c r="Y9" s="13"/>
      <c r="Z9" s="13"/>
    </row>
    <row r="10" spans="2:26" x14ac:dyDescent="0.2">
      <c r="B10" s="28" t="str">
        <f>"Premiegrondslag in "&amp;D2</f>
        <v>Premiegrondslag in 2015</v>
      </c>
      <c r="D10" s="25">
        <f>MAX(0,ROUNDUP(MIN(D4+D5+D6-D8,Q8),0))</f>
        <v>0</v>
      </c>
      <c r="F10" s="13"/>
      <c r="G10" s="13"/>
      <c r="H10" s="13"/>
      <c r="I10" s="13"/>
      <c r="J10" s="13"/>
      <c r="K10" s="13"/>
      <c r="L10" s="13"/>
      <c r="M10" s="13"/>
      <c r="O10" s="12" t="s">
        <v>21</v>
      </c>
      <c r="P10" s="12" t="s">
        <v>20</v>
      </c>
      <c r="U10" s="13"/>
      <c r="V10" s="13"/>
      <c r="W10" s="13"/>
      <c r="X10" s="13"/>
      <c r="Y10" s="13"/>
      <c r="Z10" s="13"/>
    </row>
    <row r="11" spans="2:26" x14ac:dyDescent="0.2">
      <c r="B11" s="28" t="s">
        <v>11</v>
      </c>
      <c r="D11" s="26">
        <f>O8</f>
        <v>0.13800000000000001</v>
      </c>
      <c r="F11" s="13"/>
      <c r="G11" s="13"/>
      <c r="H11" s="13"/>
      <c r="I11" s="13"/>
      <c r="J11" s="13"/>
      <c r="K11" s="13"/>
      <c r="L11" s="13"/>
      <c r="M11" s="13"/>
      <c r="N11" s="12" t="s">
        <v>32</v>
      </c>
      <c r="O11" s="82">
        <f>D2-YEAR(geboortedatum)-1</f>
        <v>49</v>
      </c>
      <c r="P11" s="12">
        <f>12-MONTH(geboortedatum)</f>
        <v>5</v>
      </c>
      <c r="S11" s="12" t="s">
        <v>22</v>
      </c>
      <c r="T11" s="12">
        <f>IF(O11&lt;S5,1,IF(O11&gt;S5,2,IF(P11&lt;T5,1,2)))</f>
        <v>1</v>
      </c>
      <c r="U11" s="13"/>
      <c r="V11" s="13"/>
      <c r="W11" s="13"/>
      <c r="X11" s="13"/>
      <c r="Y11" s="13"/>
      <c r="Z11" s="13"/>
    </row>
    <row r="12" spans="2:26" x14ac:dyDescent="0.2">
      <c r="B12" s="28"/>
      <c r="F12" s="13"/>
      <c r="G12" s="13"/>
      <c r="H12" s="13"/>
      <c r="I12" s="13"/>
      <c r="J12" s="13"/>
      <c r="K12" s="13"/>
      <c r="L12" s="13"/>
      <c r="M12" s="13"/>
      <c r="N12" s="12" t="s">
        <v>33</v>
      </c>
      <c r="O12" s="82">
        <f>S5+10</f>
        <v>65</v>
      </c>
      <c r="P12" s="12">
        <f>T5</f>
        <v>3</v>
      </c>
      <c r="S12" s="12" t="s">
        <v>34</v>
      </c>
      <c r="T12" s="12">
        <f>IF(T13&lt;0,1,0)</f>
        <v>1</v>
      </c>
      <c r="U12" s="13"/>
      <c r="V12" s="13"/>
      <c r="W12" s="13"/>
      <c r="X12" s="13"/>
      <c r="Y12" s="13"/>
      <c r="Z12" s="13"/>
    </row>
    <row r="13" spans="2:26" x14ac:dyDescent="0.2">
      <c r="B13" s="28" t="str">
        <f>"Pensioentoename "&amp;(D2-1)&amp;" (=Factor A)"</f>
        <v>Pensioentoename 2014 (=Factor A)</v>
      </c>
      <c r="D13" s="27">
        <v>0</v>
      </c>
      <c r="F13" s="13"/>
      <c r="G13" s="13"/>
      <c r="H13" s="13"/>
      <c r="I13" s="13"/>
      <c r="J13" s="13"/>
      <c r="K13" s="13"/>
      <c r="L13" s="13"/>
      <c r="M13" s="13"/>
      <c r="T13" s="89">
        <f>O11-O12+(P11-P12)/12</f>
        <v>-15.833333333333334</v>
      </c>
      <c r="U13" s="87"/>
      <c r="V13" s="13"/>
      <c r="W13" s="13"/>
      <c r="X13" s="13"/>
      <c r="Y13" s="13"/>
      <c r="Z13" s="13"/>
    </row>
    <row r="14" spans="2:26" x14ac:dyDescent="0.2">
      <c r="B14" s="28" t="s">
        <v>12</v>
      </c>
      <c r="D14" s="28">
        <f>P8</f>
        <v>6.5</v>
      </c>
      <c r="F14" s="13"/>
      <c r="G14" s="13"/>
      <c r="H14" s="13"/>
      <c r="I14" s="13"/>
      <c r="J14" s="13"/>
      <c r="K14" s="13"/>
      <c r="L14" s="13"/>
      <c r="M14" s="13"/>
      <c r="O14" s="83">
        <v>0</v>
      </c>
      <c r="U14" s="13"/>
      <c r="V14" s="13"/>
      <c r="W14" s="13"/>
      <c r="X14" s="13"/>
      <c r="Y14" s="13"/>
      <c r="Z14" s="13"/>
    </row>
    <row r="15" spans="2:26" x14ac:dyDescent="0.2">
      <c r="B15" s="28"/>
      <c r="D15" s="28"/>
      <c r="F15" s="13"/>
      <c r="G15" s="13"/>
      <c r="H15" s="13"/>
      <c r="I15" s="13"/>
      <c r="J15" s="13"/>
      <c r="K15" s="13"/>
      <c r="L15" s="13"/>
      <c r="M15" s="13"/>
      <c r="O15" s="83">
        <v>1</v>
      </c>
      <c r="U15" s="13"/>
      <c r="V15" s="13"/>
      <c r="W15" s="13"/>
      <c r="X15" s="13"/>
      <c r="Y15" s="13"/>
      <c r="Z15" s="13"/>
    </row>
    <row r="16" spans="2:26" x14ac:dyDescent="0.2">
      <c r="B16" s="59" t="str">
        <f>"Gebruik gemaakt van de oudedagsreserve (FOR) in "&amp;(D2-1)&amp;"?"</f>
        <v>Gebruik gemaakt van de oudedagsreserve (FOR) in 2014?</v>
      </c>
      <c r="D16" s="84"/>
      <c r="E16" s="54">
        <f>IF(D16=N16,1,0)</f>
        <v>1</v>
      </c>
      <c r="F16" s="13"/>
      <c r="G16" s="13"/>
      <c r="H16" s="13"/>
      <c r="I16" s="13"/>
      <c r="J16" s="13"/>
      <c r="K16" s="13"/>
      <c r="L16" s="13"/>
      <c r="M16" s="13"/>
      <c r="U16" s="13"/>
      <c r="V16" s="13"/>
      <c r="W16" s="13"/>
      <c r="X16" s="13"/>
      <c r="Y16" s="13"/>
      <c r="Z16" s="13"/>
    </row>
    <row r="17" spans="2:26" x14ac:dyDescent="0.2">
      <c r="B17" s="120" t="str">
        <f>"Toename FOR in "&amp;(D2-1)</f>
        <v>Toename FOR in 2014</v>
      </c>
      <c r="D17" s="27">
        <f>IF(AND(D16=1,D18=0),MIN(U8*D5,V8),0)</f>
        <v>0</v>
      </c>
      <c r="F17" s="13"/>
      <c r="G17" s="13"/>
      <c r="H17" s="13"/>
      <c r="I17" s="13"/>
      <c r="J17" s="13"/>
      <c r="K17" s="13"/>
      <c r="L17" s="13"/>
      <c r="M17" s="13"/>
      <c r="U17" s="13"/>
      <c r="V17" s="13"/>
      <c r="W17" s="13"/>
      <c r="X17" s="13"/>
      <c r="Y17" s="13"/>
      <c r="Z17" s="13"/>
    </row>
    <row r="18" spans="2:26" x14ac:dyDescent="0.2">
      <c r="B18" s="120" t="str">
        <f>"Afname FOR (excl. omzetting in lijfrente) in "&amp;(D2-1)</f>
        <v>Afname FOR (excl. omzetting in lijfrente) in 2014</v>
      </c>
      <c r="C18" s="19"/>
      <c r="D18" s="27">
        <v>0</v>
      </c>
      <c r="E18" s="19"/>
      <c r="U18" s="13"/>
      <c r="V18" s="13"/>
      <c r="W18" s="13"/>
      <c r="X18" s="13"/>
      <c r="Y18" s="13"/>
      <c r="Z18" s="13"/>
    </row>
    <row r="19" spans="2:26" x14ac:dyDescent="0.2">
      <c r="B19" s="120" t="str">
        <f>"Bedrag FOR omgezet naar lijfrente in "&amp;(D2)</f>
        <v>Bedrag FOR omgezet naar lijfrente in 2015</v>
      </c>
      <c r="C19" s="19"/>
      <c r="D19" s="27">
        <v>0</v>
      </c>
      <c r="E19" s="19"/>
      <c r="F19" s="105"/>
      <c r="G19" s="74" t="s">
        <v>28</v>
      </c>
      <c r="H19" s="75">
        <f>ROUNDUP(G41,0)</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2015</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2015</v>
      </c>
      <c r="D23" s="21">
        <f>MIN(SUM(G32:M32),S9,CHOOSE(T11,S8,T8))</f>
        <v>0</v>
      </c>
      <c r="F23" s="13"/>
      <c r="U23" s="13"/>
      <c r="V23" s="13"/>
      <c r="W23" s="13"/>
      <c r="X23" s="13"/>
      <c r="Y23" s="13"/>
      <c r="Z23" s="13"/>
    </row>
    <row r="24" spans="2:26" ht="19" thickBot="1" x14ac:dyDescent="0.25">
      <c r="B24" s="28"/>
      <c r="D24" s="25"/>
      <c r="F24" s="13"/>
      <c r="U24" s="13"/>
      <c r="V24" s="13"/>
      <c r="W24" s="13"/>
      <c r="X24" s="13"/>
      <c r="Y24" s="13"/>
      <c r="Z24" s="13"/>
    </row>
    <row r="25" spans="2:26" ht="19" thickBot="1" x14ac:dyDescent="0.25">
      <c r="B25" s="62" t="str">
        <f>"Maximaal toegelaten lijfrentestorting in "&amp;D2</f>
        <v>Maximaal toegelaten lijfrentestorting in 2015</v>
      </c>
      <c r="C25" s="32"/>
      <c r="D25" s="33">
        <f>D21+D23+D19</f>
        <v>0</v>
      </c>
      <c r="F25" s="13"/>
      <c r="U25" s="13"/>
      <c r="V25" s="13"/>
      <c r="W25" s="13"/>
      <c r="X25" s="13"/>
      <c r="Y25" s="13"/>
      <c r="Z25" s="13"/>
    </row>
    <row r="26" spans="2:26" x14ac:dyDescent="0.2">
      <c r="B26" s="28"/>
      <c r="D26" s="25"/>
      <c r="F26" s="13"/>
      <c r="U26" s="13"/>
      <c r="V26" s="13"/>
      <c r="W26" s="13"/>
      <c r="X26" s="13"/>
      <c r="Y26" s="13"/>
      <c r="Z26" s="13"/>
    </row>
    <row r="27" spans="2:26" x14ac:dyDescent="0.2">
      <c r="B27" s="28" t="str">
        <f>"Betaald aan lijfrente in "&amp;D2</f>
        <v>Betaald aan lijfrente in 2015</v>
      </c>
      <c r="D27" s="27">
        <v>0</v>
      </c>
      <c r="F27" s="13"/>
      <c r="U27" s="13"/>
      <c r="V27" s="13"/>
      <c r="W27" s="13"/>
      <c r="X27" s="13"/>
      <c r="Y27" s="13"/>
      <c r="Z27" s="13"/>
    </row>
    <row r="28" spans="2:26" x14ac:dyDescent="0.2">
      <c r="B28" s="63" t="s">
        <v>5</v>
      </c>
      <c r="D28" s="34">
        <f>IF((D27-D19)&gt;D23,D23,MAX(0,D27-D19))</f>
        <v>0</v>
      </c>
      <c r="F28" s="13"/>
      <c r="G28" s="25"/>
      <c r="U28" s="13"/>
      <c r="V28" s="13"/>
      <c r="W28" s="13"/>
      <c r="X28" s="13"/>
      <c r="Y28" s="13"/>
      <c r="Z28" s="13"/>
    </row>
    <row r="29" spans="2:26" x14ac:dyDescent="0.2">
      <c r="B29" s="63" t="s">
        <v>6</v>
      </c>
      <c r="D29" s="34">
        <f>MAX(0,D27-D28-D19)</f>
        <v>0</v>
      </c>
      <c r="F29" s="13"/>
      <c r="U29" s="13"/>
      <c r="V29" s="13"/>
      <c r="W29" s="13"/>
      <c r="X29" s="13"/>
      <c r="Y29" s="13"/>
      <c r="Z29" s="13"/>
    </row>
    <row r="30" spans="2:26" x14ac:dyDescent="0.2">
      <c r="B30" s="28"/>
      <c r="C30" s="28"/>
      <c r="D30" s="55"/>
      <c r="U30" s="13"/>
      <c r="V30" s="13"/>
      <c r="W30" s="13"/>
      <c r="X30" s="13"/>
      <c r="Y30" s="13"/>
      <c r="Z30" s="13"/>
    </row>
    <row r="31" spans="2:26" x14ac:dyDescent="0.2">
      <c r="B31" s="56" t="s">
        <v>7</v>
      </c>
      <c r="C31" s="28"/>
      <c r="D31" s="28"/>
      <c r="F31" s="50">
        <f>D2</f>
        <v>2015</v>
      </c>
      <c r="G31" s="50">
        <f>F31-1</f>
        <v>2014</v>
      </c>
      <c r="H31" s="50">
        <f t="shared" ref="H31:L31" si="0">G31-1</f>
        <v>2013</v>
      </c>
      <c r="I31" s="50">
        <f t="shared" si="0"/>
        <v>2012</v>
      </c>
      <c r="J31" s="50">
        <f t="shared" si="0"/>
        <v>2011</v>
      </c>
      <c r="K31" s="50">
        <f t="shared" si="0"/>
        <v>2010</v>
      </c>
      <c r="L31" s="50">
        <f t="shared" si="0"/>
        <v>2009</v>
      </c>
      <c r="M31" s="117" t="s">
        <v>23</v>
      </c>
      <c r="N31" s="133"/>
      <c r="O31" s="133"/>
      <c r="U31" s="13"/>
      <c r="V31" s="42"/>
      <c r="W31" s="13"/>
      <c r="X31" s="13"/>
      <c r="Y31" s="13"/>
      <c r="Z31" s="13"/>
    </row>
    <row r="32" spans="2:26" x14ac:dyDescent="0.2">
      <c r="B32" s="28"/>
      <c r="C32" s="28"/>
      <c r="D32" s="16" t="str">
        <f>"Nog ongebruikt begin "&amp;D2</f>
        <v>Nog ongebruikt begin 2015</v>
      </c>
      <c r="F32" s="34">
        <f>D21</f>
        <v>0</v>
      </c>
      <c r="G32" s="34">
        <f>'2014'!F34</f>
        <v>0</v>
      </c>
      <c r="H32" s="34">
        <f>'2014'!G34</f>
        <v>0</v>
      </c>
      <c r="I32" s="34">
        <f>'2014'!H34</f>
        <v>0</v>
      </c>
      <c r="J32" s="34">
        <f>'2014'!I34</f>
        <v>0</v>
      </c>
      <c r="K32" s="34">
        <f>'2014'!J34</f>
        <v>0</v>
      </c>
      <c r="L32" s="34">
        <f>'2014'!K34</f>
        <v>0</v>
      </c>
      <c r="M32" s="132"/>
      <c r="N32" s="133"/>
      <c r="O32" s="133"/>
      <c r="U32" s="13"/>
      <c r="V32" s="13"/>
      <c r="W32" s="13"/>
      <c r="X32" s="13"/>
      <c r="Y32" s="13"/>
      <c r="Z32" s="13"/>
    </row>
    <row r="33" spans="1:26" x14ac:dyDescent="0.2">
      <c r="B33" s="28"/>
      <c r="C33" s="28"/>
      <c r="D33" s="16" t="str">
        <f>"Gebruikt in "&amp;D2</f>
        <v>Gebruikt in 2015</v>
      </c>
      <c r="F33" s="35">
        <f>D29</f>
        <v>0</v>
      </c>
      <c r="G33" s="35">
        <f>IF(G32&lt;($D28-SUM(H33:$N33)),G32,($D28-SUM(H33:$N33)))</f>
        <v>0</v>
      </c>
      <c r="H33" s="35">
        <f>IF(H32&lt;($D28-SUM(I33:$N33)),H32,($D28-SUM(I33:$N33)))</f>
        <v>0</v>
      </c>
      <c r="I33" s="35">
        <f>IF(I32&lt;($D28-SUM(J33:$N33)),I32,($D28-SUM(J33:$N33)))</f>
        <v>0</v>
      </c>
      <c r="J33" s="35">
        <f>IF(J32&lt;($D28-SUM(K33:$N33)),J32,($D28-SUM(K33:$N33)))</f>
        <v>0</v>
      </c>
      <c r="K33" s="35">
        <f>IF(K32&lt;($D28-SUM(L33:$N33)),K32,($D28-SUM(L33:$N33)))</f>
        <v>0</v>
      </c>
      <c r="L33" s="35">
        <f>IF(L32&lt;($D28-SUM(M33:$N33)),L32,($D28-SUM(M33:$N33)))</f>
        <v>0</v>
      </c>
      <c r="M33" s="132"/>
      <c r="N33" s="133"/>
      <c r="O33" s="133"/>
      <c r="U33" s="13"/>
      <c r="V33" s="13"/>
      <c r="W33" s="13"/>
      <c r="X33" s="13"/>
      <c r="Y33" s="13"/>
      <c r="Z33" s="13"/>
    </row>
    <row r="34" spans="1:26" x14ac:dyDescent="0.2">
      <c r="B34" s="28"/>
      <c r="C34" s="28"/>
      <c r="D34" s="57" t="s">
        <v>31</v>
      </c>
      <c r="E34" s="36"/>
      <c r="F34" s="37">
        <f t="shared" ref="F34:L34" si="1">F32-F33</f>
        <v>0</v>
      </c>
      <c r="G34" s="37">
        <f t="shared" si="1"/>
        <v>0</v>
      </c>
      <c r="H34" s="37">
        <f t="shared" si="1"/>
        <v>0</v>
      </c>
      <c r="I34" s="37">
        <f t="shared" si="1"/>
        <v>0</v>
      </c>
      <c r="J34" s="37">
        <f t="shared" si="1"/>
        <v>0</v>
      </c>
      <c r="K34" s="37">
        <f t="shared" si="1"/>
        <v>0</v>
      </c>
      <c r="L34" s="37">
        <f t="shared" si="1"/>
        <v>0</v>
      </c>
      <c r="M34" s="134"/>
      <c r="N34" s="133"/>
      <c r="O34" s="133"/>
      <c r="U34" s="13"/>
      <c r="V34" s="38">
        <f>SUM(F34:M34)</f>
        <v>0</v>
      </c>
      <c r="W34" s="13"/>
      <c r="X34" s="13"/>
      <c r="Y34" s="13"/>
      <c r="Z34" s="13"/>
    </row>
    <row r="35" spans="1:26" x14ac:dyDescent="0.2">
      <c r="B35" s="28"/>
      <c r="C35" s="28"/>
      <c r="D35" s="16"/>
      <c r="F35" s="39"/>
      <c r="G35" s="39"/>
      <c r="H35" s="39"/>
      <c r="I35" s="39"/>
      <c r="J35" s="39"/>
      <c r="K35" s="39"/>
      <c r="L35" s="132"/>
      <c r="M35" s="132"/>
      <c r="N35" s="133"/>
      <c r="O35" s="133"/>
      <c r="U35" s="13"/>
      <c r="V35" s="13"/>
      <c r="W35" s="13"/>
      <c r="X35" s="13"/>
      <c r="Y35" s="13"/>
      <c r="Z35" s="13"/>
    </row>
    <row r="36" spans="1:26" x14ac:dyDescent="0.2">
      <c r="B36" s="64" t="s">
        <v>27</v>
      </c>
      <c r="C36" s="65"/>
      <c r="D36" s="66"/>
      <c r="E36" s="67"/>
      <c r="F36" s="68"/>
      <c r="G36" s="39"/>
      <c r="H36" s="39"/>
      <c r="I36" s="39"/>
      <c r="J36" s="39"/>
      <c r="K36" s="39"/>
      <c r="L36" s="39"/>
      <c r="M36" s="39"/>
      <c r="U36" s="13"/>
      <c r="V36" s="13"/>
      <c r="W36" s="13"/>
      <c r="X36" s="13"/>
      <c r="Y36" s="13"/>
      <c r="Z36" s="13"/>
    </row>
    <row r="37" spans="1:26" x14ac:dyDescent="0.2">
      <c r="B37" s="65"/>
      <c r="C37" s="65"/>
      <c r="D37" s="66" t="str">
        <f>"Stand FOR begin "&amp;(D2-1)</f>
        <v>Stand FOR begin 2014</v>
      </c>
      <c r="E37" s="67"/>
      <c r="G37" s="68">
        <f>'2014'!G41</f>
        <v>0</v>
      </c>
      <c r="H37" s="39"/>
      <c r="I37" s="39"/>
      <c r="J37" s="39"/>
      <c r="K37" s="39"/>
      <c r="L37" s="39"/>
      <c r="M37" s="39"/>
      <c r="U37" s="13"/>
      <c r="V37" s="13"/>
      <c r="W37" s="13"/>
      <c r="X37" s="13"/>
      <c r="Y37" s="13"/>
      <c r="Z37" s="13"/>
    </row>
    <row r="38" spans="1:26" x14ac:dyDescent="0.2">
      <c r="B38" s="65"/>
      <c r="C38" s="65"/>
      <c r="D38" s="66" t="str">
        <f>B17</f>
        <v>Toename FOR in 2014</v>
      </c>
      <c r="E38" s="67"/>
      <c r="G38" s="68">
        <f>D17</f>
        <v>0</v>
      </c>
      <c r="H38" s="39"/>
      <c r="I38" s="39"/>
      <c r="J38" s="39"/>
      <c r="K38" s="39"/>
      <c r="L38" s="39"/>
      <c r="M38" s="39"/>
      <c r="U38" s="13"/>
      <c r="V38" s="13"/>
      <c r="W38" s="13"/>
      <c r="X38" s="13"/>
      <c r="Y38" s="13"/>
      <c r="Z38" s="13"/>
    </row>
    <row r="39" spans="1:26" x14ac:dyDescent="0.2">
      <c r="B39" s="65"/>
      <c r="C39" s="65"/>
      <c r="D39" s="66" t="str">
        <f t="shared" ref="D39" si="2">B18</f>
        <v>Afname FOR (excl. omzetting in lijfrente) in 2014</v>
      </c>
      <c r="E39" s="67"/>
      <c r="G39" s="68">
        <f>D18</f>
        <v>0</v>
      </c>
      <c r="H39" s="39"/>
      <c r="I39" s="39"/>
      <c r="J39" s="39"/>
      <c r="K39" s="39"/>
      <c r="L39" s="39"/>
      <c r="M39" s="39"/>
      <c r="U39" s="13"/>
      <c r="V39" s="13"/>
      <c r="W39" s="13"/>
      <c r="X39" s="13"/>
      <c r="Y39" s="13"/>
      <c r="Z39" s="13"/>
    </row>
    <row r="40" spans="1:26" x14ac:dyDescent="0.2">
      <c r="B40" s="65"/>
      <c r="C40" s="65"/>
      <c r="D40" s="66" t="str">
        <f>"Bedrag FOR omgezet naar lijfrente in "&amp;(D2-1)</f>
        <v>Bedrag FOR omgezet naar lijfrente in 2014</v>
      </c>
      <c r="E40" s="67"/>
      <c r="G40" s="69">
        <f>'2014'!D19</f>
        <v>0</v>
      </c>
      <c r="H40" s="39"/>
      <c r="I40" s="39"/>
      <c r="J40" s="39"/>
      <c r="K40" s="39"/>
      <c r="L40" s="39"/>
      <c r="M40" s="39"/>
      <c r="U40" s="13"/>
      <c r="V40" s="13"/>
      <c r="W40" s="13"/>
      <c r="X40" s="13"/>
      <c r="Y40" s="13"/>
      <c r="Z40" s="13"/>
    </row>
    <row r="41" spans="1:26" x14ac:dyDescent="0.2">
      <c r="B41" s="65"/>
      <c r="C41" s="65"/>
      <c r="D41" s="70" t="str">
        <f>"Stand FOR eind "&amp;(D2-1)</f>
        <v>Stand FOR eind 2014</v>
      </c>
      <c r="E41" s="71"/>
      <c r="G41" s="72">
        <f>SUM(G37:G38)-G39-G40</f>
        <v>0</v>
      </c>
      <c r="H41" s="39"/>
      <c r="I41" s="39"/>
      <c r="J41" s="39"/>
      <c r="K41" s="39"/>
      <c r="L41" s="39"/>
      <c r="M41" s="39"/>
      <c r="U41" s="13"/>
      <c r="V41" s="13"/>
      <c r="W41" s="13"/>
      <c r="X41" s="13"/>
      <c r="Y41" s="13"/>
      <c r="Z41" s="13"/>
    </row>
    <row r="42" spans="1:26" x14ac:dyDescent="0.2">
      <c r="B42" s="114" t="s">
        <v>37</v>
      </c>
      <c r="D42" s="12"/>
      <c r="F42" s="39"/>
      <c r="G42" s="39"/>
      <c r="H42" s="39"/>
      <c r="I42" s="39"/>
      <c r="J42" s="39"/>
      <c r="K42" s="39"/>
      <c r="L42" s="39"/>
      <c r="M42" s="39"/>
      <c r="U42" s="13"/>
      <c r="V42" s="13"/>
      <c r="W42" s="13"/>
      <c r="X42" s="13"/>
      <c r="Y42" s="13"/>
      <c r="Z42" s="13"/>
    </row>
    <row r="43" spans="1:26" x14ac:dyDescent="0.2">
      <c r="A43" s="13"/>
      <c r="B43" s="13"/>
      <c r="C43" s="13"/>
      <c r="D43" s="40"/>
      <c r="E43" s="13"/>
      <c r="F43" s="41"/>
      <c r="G43" s="41"/>
      <c r="H43" s="41"/>
      <c r="I43" s="41"/>
      <c r="J43" s="41"/>
      <c r="K43" s="41"/>
      <c r="L43" s="41"/>
      <c r="M43" s="41"/>
      <c r="N43" s="40"/>
      <c r="O43" s="40"/>
      <c r="P43" s="40"/>
      <c r="Q43" s="40"/>
      <c r="R43" s="40"/>
      <c r="S43" s="40"/>
      <c r="T43" s="40"/>
      <c r="U43" s="13"/>
      <c r="V43" s="13"/>
      <c r="W43" s="13"/>
      <c r="X43" s="13"/>
      <c r="Y43" s="13"/>
      <c r="Z43" s="13"/>
    </row>
    <row r="44" spans="1:26" x14ac:dyDescent="0.2">
      <c r="A44" s="13"/>
      <c r="B44" s="13"/>
      <c r="C44" s="13"/>
      <c r="D44" s="40"/>
      <c r="E44" s="13"/>
      <c r="F44" s="41"/>
      <c r="G44" s="41"/>
      <c r="H44" s="41"/>
      <c r="I44" s="41"/>
      <c r="J44" s="41"/>
      <c r="K44" s="41"/>
      <c r="L44" s="41"/>
      <c r="M44" s="41"/>
      <c r="N44" s="40"/>
      <c r="O44" s="40"/>
      <c r="P44" s="40"/>
      <c r="Q44" s="40"/>
      <c r="R44" s="40"/>
      <c r="S44" s="40"/>
      <c r="T44" s="40"/>
      <c r="U44" s="13"/>
      <c r="V44" s="13"/>
      <c r="W44" s="13"/>
      <c r="X44" s="13"/>
      <c r="Y44" s="13"/>
      <c r="Z44" s="13"/>
    </row>
    <row r="45" spans="1:26" x14ac:dyDescent="0.2">
      <c r="A45" s="13"/>
      <c r="B45" s="13"/>
      <c r="C45" s="13"/>
      <c r="D45" s="13"/>
      <c r="E45" s="13"/>
      <c r="F45" s="13"/>
      <c r="G45" s="13"/>
      <c r="H45" s="13"/>
      <c r="I45" s="13"/>
      <c r="J45" s="13"/>
      <c r="K45" s="13"/>
      <c r="L45" s="13"/>
      <c r="M45" s="13"/>
      <c r="N45" s="40"/>
      <c r="O45" s="40"/>
      <c r="P45" s="40"/>
      <c r="Q45" s="40"/>
      <c r="R45" s="40"/>
      <c r="S45" s="40"/>
      <c r="T45" s="40"/>
      <c r="U45" s="13"/>
      <c r="V45" s="13"/>
      <c r="W45" s="13"/>
      <c r="X45" s="13"/>
      <c r="Y45" s="13"/>
      <c r="Z45" s="13"/>
    </row>
    <row r="46" spans="1:26" x14ac:dyDescent="0.2">
      <c r="A46" s="13"/>
      <c r="B46" s="13"/>
      <c r="C46" s="13"/>
      <c r="D46" s="13"/>
      <c r="E46" s="13"/>
      <c r="F46" s="13"/>
      <c r="G46" s="13"/>
      <c r="H46" s="13"/>
      <c r="I46" s="13"/>
      <c r="J46" s="13"/>
      <c r="K46" s="13"/>
      <c r="L46" s="13"/>
      <c r="M46" s="13"/>
      <c r="N46" s="40"/>
      <c r="O46" s="40"/>
      <c r="P46" s="40"/>
      <c r="Q46" s="40"/>
      <c r="R46" s="40"/>
      <c r="S46" s="40"/>
      <c r="T46" s="40"/>
      <c r="U46" s="13"/>
      <c r="V46" s="13"/>
      <c r="W46" s="13"/>
      <c r="X46" s="13"/>
      <c r="Y46" s="13"/>
      <c r="Z46" s="13"/>
    </row>
    <row r="47" spans="1:26" x14ac:dyDescent="0.2">
      <c r="A47" s="13"/>
      <c r="B47" s="13"/>
      <c r="C47" s="13"/>
      <c r="D47" s="13"/>
      <c r="E47" s="13"/>
      <c r="F47" s="13"/>
      <c r="G47" s="13"/>
      <c r="H47" s="13"/>
      <c r="I47" s="13"/>
      <c r="J47" s="13"/>
      <c r="K47" s="13"/>
      <c r="L47" s="13"/>
      <c r="M47" s="13"/>
      <c r="N47" s="40"/>
      <c r="O47" s="40"/>
      <c r="P47" s="40"/>
      <c r="Q47" s="40"/>
      <c r="R47" s="40"/>
      <c r="S47" s="40"/>
      <c r="T47" s="40"/>
      <c r="U47" s="13"/>
      <c r="V47" s="13"/>
      <c r="W47" s="13"/>
      <c r="X47" s="13"/>
      <c r="Y47" s="13"/>
      <c r="Z47" s="13"/>
    </row>
    <row r="48" spans="1:26"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row>
    <row r="49" spans="1:26"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row>
    <row r="50" spans="1:26"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row>
    <row r="51" spans="1:26" x14ac:dyDescent="0.2">
      <c r="A51" s="13"/>
      <c r="B51" s="13"/>
      <c r="C51" s="13"/>
      <c r="D51" s="88"/>
      <c r="E51" s="13"/>
      <c r="F51" s="13"/>
      <c r="G51" s="13"/>
      <c r="H51" s="13"/>
      <c r="I51" s="13"/>
      <c r="J51" s="13"/>
      <c r="K51" s="13"/>
      <c r="L51" s="13"/>
      <c r="M51" s="13"/>
      <c r="N51" s="40"/>
      <c r="O51" s="40"/>
      <c r="P51" s="40"/>
      <c r="Q51" s="40"/>
      <c r="R51" s="40"/>
      <c r="S51" s="40"/>
      <c r="T51" s="40"/>
      <c r="U51" s="13"/>
      <c r="V51" s="13"/>
      <c r="W51" s="13"/>
      <c r="X51" s="13"/>
      <c r="Y51" s="13"/>
      <c r="Z51" s="13"/>
    </row>
    <row r="52" spans="1:26" x14ac:dyDescent="0.2">
      <c r="A52" s="13"/>
      <c r="B52" s="13"/>
      <c r="C52" s="13"/>
      <c r="D52" s="88"/>
      <c r="E52" s="13"/>
      <c r="F52" s="13"/>
      <c r="G52" s="13"/>
      <c r="H52" s="13"/>
      <c r="I52" s="13"/>
      <c r="J52" s="13"/>
      <c r="K52" s="13"/>
      <c r="L52" s="13"/>
      <c r="M52" s="13"/>
      <c r="N52" s="40"/>
      <c r="O52" s="40"/>
      <c r="P52" s="40"/>
      <c r="Q52" s="40"/>
      <c r="R52" s="40"/>
      <c r="S52" s="40"/>
      <c r="T52" s="40"/>
      <c r="U52" s="13"/>
      <c r="V52" s="13"/>
      <c r="W52" s="13"/>
      <c r="X52" s="13"/>
      <c r="Y52" s="13"/>
      <c r="Z52" s="13"/>
    </row>
    <row r="53" spans="1:26"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row>
    <row r="54" spans="1:26"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row>
    <row r="55" spans="1:26"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row>
    <row r="56" spans="1:26" x14ac:dyDescent="0.2">
      <c r="A56" s="13"/>
      <c r="B56" s="13"/>
      <c r="C56" s="13"/>
      <c r="D56" s="13"/>
      <c r="E56" s="13"/>
      <c r="F56" s="13"/>
      <c r="G56" s="13"/>
      <c r="H56" s="13"/>
      <c r="I56" s="13"/>
      <c r="J56" s="13"/>
      <c r="K56" s="13"/>
      <c r="L56" s="13"/>
      <c r="M56" s="13"/>
      <c r="N56" s="40"/>
      <c r="O56" s="40"/>
      <c r="P56" s="40"/>
      <c r="Q56" s="40"/>
      <c r="R56" s="40"/>
      <c r="S56" s="40"/>
      <c r="T56" s="40"/>
      <c r="U56" s="13"/>
      <c r="V56" s="13"/>
      <c r="W56" s="13"/>
      <c r="X56" s="13"/>
      <c r="Y56" s="13"/>
      <c r="Z56" s="13"/>
    </row>
    <row r="57" spans="1:26" x14ac:dyDescent="0.2">
      <c r="A57" s="13"/>
      <c r="B57" s="13"/>
      <c r="C57" s="13"/>
      <c r="D57" s="13"/>
      <c r="E57" s="13"/>
      <c r="F57" s="13"/>
      <c r="G57" s="13"/>
      <c r="H57" s="13"/>
      <c r="I57" s="13"/>
      <c r="J57" s="13"/>
      <c r="K57" s="13"/>
      <c r="L57" s="13"/>
      <c r="M57" s="13"/>
      <c r="N57" s="40"/>
      <c r="O57" s="40"/>
      <c r="P57" s="40"/>
      <c r="Q57" s="40"/>
      <c r="R57" s="40"/>
      <c r="S57" s="40"/>
      <c r="T57" s="40"/>
      <c r="U57" s="13"/>
      <c r="V57" s="13"/>
      <c r="W57" s="13"/>
      <c r="X57" s="13"/>
      <c r="Y57" s="13"/>
      <c r="Z57" s="13"/>
    </row>
    <row r="58" spans="1:26" x14ac:dyDescent="0.2">
      <c r="A58" s="13"/>
      <c r="B58" s="13"/>
      <c r="C58" s="13"/>
      <c r="D58" s="13"/>
      <c r="E58" s="13"/>
      <c r="F58" s="13"/>
      <c r="G58" s="13"/>
      <c r="H58" s="13"/>
      <c r="I58" s="13"/>
      <c r="J58" s="13"/>
      <c r="K58" s="13"/>
      <c r="L58" s="13"/>
      <c r="M58" s="13"/>
      <c r="N58" s="40"/>
      <c r="O58" s="40"/>
      <c r="P58" s="40"/>
      <c r="Q58" s="40"/>
      <c r="R58" s="40"/>
      <c r="S58" s="40"/>
      <c r="T58" s="40"/>
      <c r="U58" s="13"/>
      <c r="V58" s="13"/>
      <c r="W58" s="13"/>
      <c r="X58" s="13"/>
      <c r="Y58" s="13"/>
      <c r="Z58" s="13"/>
    </row>
    <row r="59" spans="1:26" x14ac:dyDescent="0.2">
      <c r="A59" s="13"/>
      <c r="B59" s="13"/>
      <c r="C59" s="13"/>
      <c r="D59" s="13"/>
      <c r="E59" s="13"/>
      <c r="F59" s="13"/>
      <c r="G59" s="13"/>
      <c r="H59" s="13"/>
      <c r="I59" s="13"/>
      <c r="J59" s="13"/>
      <c r="K59" s="13"/>
      <c r="L59" s="13"/>
      <c r="M59" s="13"/>
      <c r="N59" s="40"/>
      <c r="O59" s="40"/>
      <c r="P59" s="40"/>
      <c r="Q59" s="40"/>
      <c r="R59" s="40"/>
      <c r="S59" s="40"/>
      <c r="T59" s="40"/>
      <c r="U59" s="13"/>
      <c r="V59" s="13"/>
      <c r="W59" s="13"/>
      <c r="X59" s="13"/>
      <c r="Y59" s="13"/>
      <c r="Z59" s="13"/>
    </row>
    <row r="60" spans="1:26" x14ac:dyDescent="0.2">
      <c r="A60" s="13"/>
      <c r="B60" s="13"/>
      <c r="C60" s="13"/>
      <c r="D60" s="13"/>
      <c r="E60" s="13"/>
      <c r="F60" s="13"/>
      <c r="G60" s="13"/>
      <c r="H60" s="13"/>
      <c r="I60" s="13"/>
      <c r="J60" s="13"/>
      <c r="K60" s="13"/>
      <c r="L60" s="13"/>
      <c r="M60" s="13"/>
      <c r="N60" s="40"/>
      <c r="O60" s="40"/>
      <c r="P60" s="40"/>
      <c r="Q60" s="40"/>
      <c r="R60" s="40"/>
      <c r="S60" s="40"/>
      <c r="T60" s="40"/>
      <c r="U60" s="13"/>
      <c r="V60" s="13"/>
      <c r="W60" s="13"/>
      <c r="X60" s="13"/>
      <c r="Y60" s="13"/>
      <c r="Z60" s="13"/>
    </row>
    <row r="61" spans="1:26" x14ac:dyDescent="0.2">
      <c r="A61" s="13"/>
      <c r="B61" s="13"/>
      <c r="C61" s="13"/>
      <c r="D61" s="13"/>
      <c r="E61" s="13"/>
      <c r="F61" s="13"/>
      <c r="G61" s="13"/>
      <c r="H61" s="13"/>
      <c r="I61" s="13"/>
      <c r="J61" s="13"/>
      <c r="K61" s="13"/>
      <c r="L61" s="13"/>
      <c r="M61" s="13"/>
      <c r="N61" s="40"/>
      <c r="O61" s="40"/>
      <c r="P61" s="40"/>
      <c r="Q61" s="40"/>
      <c r="R61" s="40"/>
      <c r="S61" s="40"/>
      <c r="T61" s="40"/>
      <c r="U61" s="13"/>
      <c r="V61" s="13"/>
      <c r="W61" s="13"/>
      <c r="X61" s="13"/>
      <c r="Y61" s="13"/>
      <c r="Z61" s="13"/>
    </row>
    <row r="62" spans="1:26" x14ac:dyDescent="0.2">
      <c r="A62" s="13"/>
      <c r="B62" s="13"/>
      <c r="C62" s="13"/>
      <c r="D62" s="13"/>
      <c r="E62" s="13"/>
      <c r="F62" s="13"/>
      <c r="G62" s="13"/>
      <c r="H62" s="13"/>
      <c r="I62" s="13"/>
      <c r="J62" s="13"/>
      <c r="K62" s="13"/>
      <c r="L62" s="13"/>
      <c r="M62" s="13"/>
      <c r="N62" s="40"/>
      <c r="O62" s="40"/>
      <c r="P62" s="40"/>
      <c r="Q62" s="40"/>
      <c r="R62" s="40"/>
      <c r="S62" s="40"/>
      <c r="T62" s="40"/>
      <c r="U62" s="13"/>
      <c r="V62" s="13"/>
      <c r="W62" s="13"/>
      <c r="X62" s="13"/>
      <c r="Y62" s="13"/>
      <c r="Z62" s="13"/>
    </row>
    <row r="63" spans="1:26" x14ac:dyDescent="0.2">
      <c r="A63" s="13"/>
      <c r="B63" s="13"/>
      <c r="C63" s="13"/>
      <c r="D63" s="13"/>
      <c r="E63" s="13"/>
      <c r="F63" s="13"/>
      <c r="G63" s="13"/>
      <c r="H63" s="13"/>
      <c r="I63" s="13"/>
      <c r="J63" s="13"/>
      <c r="K63" s="13"/>
      <c r="L63" s="13"/>
      <c r="M63" s="13"/>
      <c r="N63" s="40"/>
      <c r="O63" s="40"/>
      <c r="P63" s="40"/>
      <c r="Q63" s="40"/>
      <c r="R63" s="40"/>
      <c r="S63" s="40"/>
      <c r="T63" s="40"/>
      <c r="U63" s="13"/>
      <c r="V63" s="13"/>
      <c r="W63" s="13"/>
      <c r="X63" s="13"/>
      <c r="Y63" s="13"/>
      <c r="Z63" s="13"/>
    </row>
    <row r="64" spans="1:26" x14ac:dyDescent="0.2">
      <c r="A64" s="13"/>
      <c r="B64" s="13"/>
      <c r="C64" s="13"/>
      <c r="D64" s="13"/>
      <c r="E64" s="13"/>
      <c r="F64" s="13"/>
      <c r="G64" s="13"/>
      <c r="H64" s="13"/>
      <c r="I64" s="13"/>
      <c r="J64" s="13"/>
      <c r="K64" s="13"/>
      <c r="L64" s="13"/>
      <c r="M64" s="13"/>
      <c r="N64" s="40"/>
      <c r="O64" s="40"/>
      <c r="P64" s="40"/>
      <c r="Q64" s="40"/>
      <c r="R64" s="40"/>
      <c r="S64" s="40"/>
      <c r="T64" s="40"/>
      <c r="U64" s="13"/>
      <c r="V64" s="13"/>
      <c r="W64" s="13"/>
      <c r="X64" s="13"/>
      <c r="Y64" s="13"/>
      <c r="Z64" s="13"/>
    </row>
    <row r="65" spans="1:26" x14ac:dyDescent="0.2">
      <c r="A65" s="13"/>
      <c r="B65" s="13"/>
      <c r="C65" s="13"/>
      <c r="D65" s="13"/>
      <c r="E65" s="13"/>
      <c r="F65" s="13"/>
      <c r="G65" s="13"/>
      <c r="H65" s="13"/>
      <c r="I65" s="13"/>
      <c r="J65" s="13"/>
      <c r="K65" s="13"/>
      <c r="L65" s="13"/>
      <c r="M65" s="13"/>
      <c r="N65" s="40"/>
      <c r="O65" s="40"/>
      <c r="P65" s="40"/>
      <c r="Q65" s="40"/>
      <c r="R65" s="40"/>
      <c r="S65" s="40"/>
      <c r="T65" s="40"/>
      <c r="U65" s="13"/>
      <c r="V65" s="13"/>
      <c r="W65" s="13"/>
      <c r="X65" s="13"/>
      <c r="Y65" s="13"/>
      <c r="Z65" s="13"/>
    </row>
    <row r="66" spans="1:26" x14ac:dyDescent="0.2">
      <c r="A66" s="13"/>
      <c r="B66" s="13"/>
      <c r="C66" s="13"/>
      <c r="D66" s="13"/>
      <c r="E66" s="13"/>
      <c r="F66" s="13"/>
      <c r="G66" s="13"/>
      <c r="H66" s="13"/>
      <c r="I66" s="13"/>
      <c r="J66" s="13"/>
      <c r="K66" s="13"/>
      <c r="L66" s="13"/>
      <c r="M66" s="13"/>
      <c r="N66" s="40"/>
      <c r="O66" s="40"/>
      <c r="P66" s="40"/>
      <c r="Q66" s="40"/>
      <c r="R66" s="40"/>
      <c r="S66" s="40"/>
      <c r="T66" s="40"/>
      <c r="U66" s="13"/>
      <c r="V66" s="13"/>
      <c r="W66" s="13"/>
      <c r="X66" s="13"/>
      <c r="Y66" s="13"/>
      <c r="Z66" s="13"/>
    </row>
  </sheetData>
  <sheetProtection password="9A61" sheet="1" objects="1" scenarios="1"/>
  <mergeCells count="9">
    <mergeCell ref="T5:T6"/>
    <mergeCell ref="S4:T4"/>
    <mergeCell ref="Q4:R4"/>
    <mergeCell ref="N4:N6"/>
    <mergeCell ref="O4:O6"/>
    <mergeCell ref="P4:P6"/>
    <mergeCell ref="Q5:Q6"/>
    <mergeCell ref="R5:R6"/>
    <mergeCell ref="S5:S6"/>
  </mergeCells>
  <phoneticPr fontId="7" type="noConversion"/>
  <dataValidations count="5">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operator="greaterThanOrEqual" allowBlank="1" showInputMessage="1" showErrorMessage="1" sqref="D13 D6 D4 D17">
      <formula1>0</formula1>
    </dataValidation>
    <dataValidation type="list" allowBlank="1" showInputMessage="1" showErrorMessage="1" sqref="D16">
      <formula1>$O$14:$O$15</formula1>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s>
  <hyperlinks>
    <hyperlink ref="G3" r:id="rId1" display="http://www.brightpensioen.nl/jaarruimtetool2015"/>
    <hyperlink ref="H3" r:id="rId2" display="http://www.brightpensioen.nl/jaarruimtetool2015"/>
    <hyperlink ref="I3" r:id="rId3" display="http://www.brightpensioen.nl/jaarruimtetool2015"/>
    <hyperlink ref="J3" r:id="rId4" display="http://www.brightpensioen.nl/jaarruimtetool2015"/>
    <hyperlink ref="K3" r:id="rId5" display="http://www.brightpensioen.nl/jaarruimtetool2015"/>
    <hyperlink ref="L3" r:id="rId6" display="http://www.brightpensioen.nl/jaarruimtetool2015"/>
    <hyperlink ref="M3" r:id="rId7" display="http://www.brightpensioen.nl/jaarruimtetool2015"/>
    <hyperlink ref="B42" r:id="rId8"/>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9"/>
  <legacyDrawing r:id="rId10"/>
  <legacyDrawingHF r:id="rId1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tint="0.59999389629810485"/>
    <pageSetUpPr fitToPage="1"/>
  </sheetPr>
  <dimension ref="A1:AC60"/>
  <sheetViews>
    <sheetView zoomScale="70" zoomScaleNormal="70" zoomScalePageLayoutView="70" workbookViewId="0">
      <selection activeCell="D6" sqref="D6"/>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lapsed="1"/>
    <col min="22" max="22" width="10.83203125" style="11" hidden="1" customWidth="1"/>
    <col min="23" max="16384" width="10.83203125" style="11"/>
  </cols>
  <sheetData>
    <row r="1" spans="2:26" ht="94" customHeight="1" x14ac:dyDescent="0.2">
      <c r="U1" s="13"/>
      <c r="V1" s="13"/>
      <c r="W1" s="13"/>
      <c r="X1" s="13"/>
      <c r="Y1" s="13"/>
      <c r="Z1" s="13"/>
    </row>
    <row r="2" spans="2:26" ht="27" customHeight="1" x14ac:dyDescent="0.35">
      <c r="B2" s="56" t="s">
        <v>30</v>
      </c>
      <c r="D2" s="14">
        <v>2014</v>
      </c>
      <c r="F2" s="107"/>
      <c r="G2" s="13"/>
      <c r="H2" s="13"/>
      <c r="I2" s="13"/>
      <c r="J2" s="13"/>
      <c r="K2" s="13"/>
      <c r="L2" s="13"/>
      <c r="M2" s="13"/>
      <c r="N2" s="15" t="s">
        <v>16</v>
      </c>
      <c r="O2" s="16"/>
      <c r="P2" s="16"/>
      <c r="Q2" s="16"/>
      <c r="R2" s="16"/>
      <c r="S2" s="16"/>
      <c r="T2" s="16"/>
      <c r="U2" s="13"/>
      <c r="V2" s="13"/>
      <c r="W2" s="13"/>
      <c r="X2" s="13"/>
      <c r="Y2" s="13"/>
      <c r="Z2" s="13"/>
    </row>
    <row r="3" spans="2:26" x14ac:dyDescent="0.2">
      <c r="B3" s="28"/>
      <c r="D3" s="131">
        <f>'2017'!geboortedatum</f>
        <v>23937</v>
      </c>
      <c r="F3" s="103"/>
      <c r="G3" s="13"/>
      <c r="H3" s="13"/>
      <c r="I3" s="13"/>
      <c r="J3" s="13"/>
      <c r="K3" s="13"/>
      <c r="L3" s="103"/>
      <c r="M3" s="103"/>
      <c r="N3" s="16"/>
      <c r="O3" s="16"/>
      <c r="P3" s="16"/>
      <c r="Q3" s="16"/>
      <c r="R3" s="16"/>
      <c r="S3" s="16"/>
      <c r="T3" s="16"/>
      <c r="U3" s="79" t="s">
        <v>29</v>
      </c>
      <c r="V3" s="79"/>
      <c r="W3" s="13"/>
      <c r="X3" s="13"/>
      <c r="Y3" s="13"/>
      <c r="Z3" s="13"/>
    </row>
    <row r="4" spans="2:26" ht="17" customHeight="1" x14ac:dyDescent="0.2">
      <c r="B4" s="28" t="str">
        <f>"Inkomen uit loondienst "&amp;(D2-1)</f>
        <v>Inkomen uit loondienst 2013</v>
      </c>
      <c r="D4" s="18">
        <v>0</v>
      </c>
      <c r="F4" s="13"/>
      <c r="G4" s="13"/>
      <c r="H4" s="13"/>
      <c r="I4" s="13"/>
      <c r="J4" s="13"/>
      <c r="K4" s="13"/>
      <c r="L4" s="13"/>
      <c r="M4" s="13"/>
      <c r="N4" s="144" t="s">
        <v>10</v>
      </c>
      <c r="O4" s="144" t="s">
        <v>15</v>
      </c>
      <c r="P4" s="144" t="s">
        <v>12</v>
      </c>
      <c r="Q4" s="146" t="s">
        <v>14</v>
      </c>
      <c r="R4" s="146"/>
      <c r="S4" s="147" t="s">
        <v>13</v>
      </c>
      <c r="T4" s="146"/>
      <c r="U4" s="78" t="s">
        <v>24</v>
      </c>
      <c r="V4" s="78" t="s">
        <v>25</v>
      </c>
      <c r="W4" s="13"/>
      <c r="X4" s="13"/>
      <c r="Y4" s="13"/>
      <c r="Z4" s="13"/>
    </row>
    <row r="5" spans="2:26" ht="17" customHeight="1" x14ac:dyDescent="0.2">
      <c r="B5" s="59" t="str">
        <f>"Winst/(Verlies) uit Onderneming "&amp;(D2-1)</f>
        <v>Winst/(Verlies) uit Onderneming 2013</v>
      </c>
      <c r="C5" s="19"/>
      <c r="D5" s="18">
        <v>0</v>
      </c>
      <c r="E5" s="19"/>
      <c r="F5" s="104"/>
      <c r="G5" s="13"/>
      <c r="H5" s="13"/>
      <c r="I5" s="13"/>
      <c r="J5" s="13"/>
      <c r="K5" s="13"/>
      <c r="L5" s="13"/>
      <c r="M5" s="13"/>
      <c r="N5" s="144"/>
      <c r="O5" s="144"/>
      <c r="P5" s="144"/>
      <c r="Q5" s="144" t="s">
        <v>9</v>
      </c>
      <c r="R5" s="144" t="s">
        <v>2</v>
      </c>
      <c r="S5" s="144">
        <f>VLOOKUP($D$2,gegevens!$B$6:$K$20,9)</f>
        <v>55</v>
      </c>
      <c r="T5" s="144">
        <f>VLOOKUP($D$2,gegevens!$B$6:$K$20,10)</f>
        <v>0</v>
      </c>
      <c r="U5" s="78"/>
      <c r="V5" s="78" t="s">
        <v>26</v>
      </c>
      <c r="W5" s="13"/>
      <c r="X5" s="13"/>
      <c r="Y5" s="13"/>
      <c r="Z5" s="13"/>
    </row>
    <row r="6" spans="2:26" ht="17" customHeight="1" x14ac:dyDescent="0.2">
      <c r="B6" s="28" t="str">
        <f>"Overig belastbaar inkomen "&amp;(D2-1)</f>
        <v>Overig belastbaar inkomen 2013</v>
      </c>
      <c r="D6" s="18">
        <v>0</v>
      </c>
      <c r="F6" s="13"/>
      <c r="G6" s="13"/>
      <c r="H6" s="13"/>
      <c r="I6" s="13"/>
      <c r="J6" s="13"/>
      <c r="K6" s="13"/>
      <c r="L6" s="13"/>
      <c r="M6" s="13"/>
      <c r="N6" s="145"/>
      <c r="O6" s="145"/>
      <c r="P6" s="145"/>
      <c r="Q6" s="145"/>
      <c r="R6" s="145"/>
      <c r="S6" s="145"/>
      <c r="T6" s="145"/>
      <c r="U6" s="79"/>
      <c r="V6" s="79"/>
      <c r="W6" s="13"/>
      <c r="X6" s="13"/>
      <c r="Y6" s="13"/>
      <c r="Z6" s="13"/>
    </row>
    <row r="7" spans="2:26" x14ac:dyDescent="0.2">
      <c r="B7" s="28"/>
      <c r="F7" s="13"/>
      <c r="G7" s="13"/>
      <c r="H7" s="108"/>
      <c r="I7" s="13"/>
      <c r="J7" s="13"/>
      <c r="K7" s="13"/>
      <c r="L7" s="13"/>
      <c r="M7" s="13"/>
      <c r="N7" s="20">
        <v>2</v>
      </c>
      <c r="O7" s="20">
        <v>3</v>
      </c>
      <c r="P7" s="20">
        <v>4</v>
      </c>
      <c r="Q7" s="20">
        <v>5</v>
      </c>
      <c r="R7" s="20">
        <v>6</v>
      </c>
      <c r="S7" s="20">
        <v>7</v>
      </c>
      <c r="T7" s="20">
        <v>8</v>
      </c>
      <c r="U7" s="53">
        <v>11</v>
      </c>
      <c r="V7" s="53">
        <v>12</v>
      </c>
      <c r="W7" s="13"/>
      <c r="X7" s="13"/>
      <c r="Y7" s="13"/>
      <c r="Z7" s="13"/>
    </row>
    <row r="8" spans="2:26" x14ac:dyDescent="0.2">
      <c r="B8" s="28" t="s">
        <v>10</v>
      </c>
      <c r="D8" s="21">
        <f>N8</f>
        <v>11829</v>
      </c>
      <c r="F8" s="13"/>
      <c r="G8" s="13"/>
      <c r="H8" s="13"/>
      <c r="I8" s="13"/>
      <c r="J8" s="13"/>
      <c r="K8" s="13"/>
      <c r="L8" s="13"/>
      <c r="M8" s="13"/>
      <c r="N8" s="22">
        <f t="array" ref="N8">VLOOKUP($D$2,gegevens!$B$6:$I$20,N7)</f>
        <v>11829</v>
      </c>
      <c r="O8" s="23">
        <f>VLOOKUP($D$2,gegevens!$B$6:$I$20,O7)</f>
        <v>0.155</v>
      </c>
      <c r="P8" s="24">
        <f t="array" ref="P8">VLOOKUP($D$2,gegevens!$B$6:$I$20,P7)</f>
        <v>7.2</v>
      </c>
      <c r="Q8" s="22">
        <f>VLOOKUP($D$2,gegevens!$B$6:$I$20,Q7)</f>
        <v>162457</v>
      </c>
      <c r="R8" s="22">
        <f>VLOOKUP($D$2,gegevens!$B$6:$I$20,R7)</f>
        <v>25181</v>
      </c>
      <c r="S8" s="22">
        <f>VLOOKUP($D$2,gegevens!$B$6:$I$20,S7)</f>
        <v>6989</v>
      </c>
      <c r="T8" s="22">
        <f>VLOOKUP($D$2,gegevens!$B$6:$N$20,T7)</f>
        <v>13802</v>
      </c>
      <c r="U8" s="80">
        <f>VLOOKUP($D$2-1,gegevens!$B$6:$N$20,U7)</f>
        <v>0.12</v>
      </c>
      <c r="V8" s="81">
        <f>VLOOKUP($D$2-1,gegevens!$B$6:$N$20,V7)</f>
        <v>9542</v>
      </c>
      <c r="W8" s="13"/>
      <c r="X8" s="13"/>
      <c r="Y8" s="13"/>
      <c r="Z8" s="13"/>
    </row>
    <row r="9" spans="2:26" x14ac:dyDescent="0.2">
      <c r="B9" s="28"/>
      <c r="F9" s="13"/>
      <c r="G9" s="13"/>
      <c r="H9" s="13"/>
      <c r="I9" s="13"/>
      <c r="J9" s="13"/>
      <c r="K9" s="13"/>
      <c r="L9" s="13"/>
      <c r="M9" s="13"/>
      <c r="N9" s="16"/>
      <c r="O9" s="16"/>
      <c r="P9" s="16"/>
      <c r="Q9" s="16"/>
      <c r="R9" s="16"/>
      <c r="S9" s="86">
        <f>ROUNDUP(17%*D10,0)</f>
        <v>0</v>
      </c>
      <c r="T9" s="16"/>
      <c r="U9" s="78"/>
      <c r="V9" s="78"/>
      <c r="W9" s="13"/>
      <c r="X9" s="13"/>
      <c r="Y9" s="13"/>
      <c r="Z9" s="13"/>
    </row>
    <row r="10" spans="2:26" x14ac:dyDescent="0.2">
      <c r="B10" s="28" t="str">
        <f>"Premiegrondslag in "&amp;D2</f>
        <v>Premiegrondslag in 2014</v>
      </c>
      <c r="D10" s="25">
        <f>MAX(0,ROUNDUP(MIN(D4+D5+D6-D8,Q8),0))</f>
        <v>0</v>
      </c>
      <c r="F10" s="13"/>
      <c r="G10" s="13"/>
      <c r="H10" s="13"/>
      <c r="I10" s="13"/>
      <c r="J10" s="13"/>
      <c r="K10" s="13"/>
      <c r="L10" s="13"/>
      <c r="M10" s="13"/>
      <c r="O10" s="12" t="s">
        <v>21</v>
      </c>
      <c r="P10" s="12" t="s">
        <v>20</v>
      </c>
      <c r="U10" s="13"/>
      <c r="V10" s="13"/>
      <c r="W10" s="13"/>
      <c r="X10" s="13"/>
      <c r="Y10" s="13"/>
      <c r="Z10" s="13"/>
    </row>
    <row r="11" spans="2:26" x14ac:dyDescent="0.2">
      <c r="B11" s="28" t="s">
        <v>11</v>
      </c>
      <c r="D11" s="26">
        <f>O8</f>
        <v>0.155</v>
      </c>
      <c r="F11" s="13"/>
      <c r="G11" s="13"/>
      <c r="H11" s="13"/>
      <c r="I11" s="13"/>
      <c r="J11" s="13"/>
      <c r="K11" s="13"/>
      <c r="L11" s="13"/>
      <c r="M11" s="13"/>
      <c r="N11" s="12" t="s">
        <v>32</v>
      </c>
      <c r="O11" s="82">
        <f>D2-YEAR(geboortedatum)-1</f>
        <v>48</v>
      </c>
      <c r="P11" s="12">
        <f>12-MONTH(geboortedatum)</f>
        <v>5</v>
      </c>
      <c r="S11" s="12" t="s">
        <v>22</v>
      </c>
      <c r="T11" s="12">
        <f>IF(O11&lt;S5,1,IF(O11&gt;S5,2,IF(P11&lt;T5,1,2)))</f>
        <v>1</v>
      </c>
      <c r="U11" s="13"/>
      <c r="V11" s="13"/>
      <c r="W11" s="13"/>
      <c r="X11" s="13"/>
      <c r="Y11" s="13"/>
      <c r="Z11" s="13"/>
    </row>
    <row r="12" spans="2:26" x14ac:dyDescent="0.2">
      <c r="B12" s="28"/>
      <c r="F12" s="13"/>
      <c r="G12" s="13"/>
      <c r="H12" s="13"/>
      <c r="I12" s="13"/>
      <c r="J12" s="13"/>
      <c r="K12" s="13"/>
      <c r="L12" s="13"/>
      <c r="M12" s="13"/>
      <c r="N12" s="12" t="s">
        <v>33</v>
      </c>
      <c r="O12" s="82">
        <f>S5+10</f>
        <v>65</v>
      </c>
      <c r="P12" s="12">
        <f>T5</f>
        <v>0</v>
      </c>
      <c r="S12" s="12" t="s">
        <v>34</v>
      </c>
      <c r="T12" s="12">
        <f>IF(T13&lt;0,1,0)</f>
        <v>1</v>
      </c>
      <c r="U12" s="13"/>
      <c r="V12" s="13"/>
      <c r="W12" s="13"/>
      <c r="X12" s="13"/>
      <c r="Y12" s="13"/>
      <c r="Z12" s="13"/>
    </row>
    <row r="13" spans="2:26" x14ac:dyDescent="0.2">
      <c r="B13" s="28" t="str">
        <f>"Pensioentoename "&amp;(D2-1)&amp;" (=Factor A)"</f>
        <v>Pensioentoename 2013 (=Factor A)</v>
      </c>
      <c r="D13" s="27">
        <v>0</v>
      </c>
      <c r="F13" s="13"/>
      <c r="G13" s="13"/>
      <c r="H13" s="13"/>
      <c r="I13" s="13"/>
      <c r="J13" s="13"/>
      <c r="K13" s="13"/>
      <c r="L13" s="13"/>
      <c r="M13" s="13"/>
      <c r="T13" s="89">
        <f>O11-O12+(P11-P12)/12</f>
        <v>-16.583333333333332</v>
      </c>
      <c r="U13" s="87"/>
      <c r="V13" s="13"/>
      <c r="W13" s="13"/>
      <c r="X13" s="13"/>
      <c r="Y13" s="13"/>
      <c r="Z13" s="13"/>
    </row>
    <row r="14" spans="2:26" x14ac:dyDescent="0.2">
      <c r="B14" s="28" t="s">
        <v>12</v>
      </c>
      <c r="D14" s="28">
        <f>P8</f>
        <v>7.2</v>
      </c>
      <c r="F14" s="13"/>
      <c r="G14" s="13"/>
      <c r="H14" s="13"/>
      <c r="I14" s="13"/>
      <c r="J14" s="13"/>
      <c r="K14" s="13"/>
      <c r="L14" s="13"/>
      <c r="M14" s="13"/>
      <c r="O14" s="83">
        <v>0</v>
      </c>
      <c r="U14" s="13"/>
      <c r="V14" s="13"/>
      <c r="W14" s="13"/>
      <c r="X14" s="13"/>
      <c r="Y14" s="13"/>
      <c r="Z14" s="13"/>
    </row>
    <row r="15" spans="2:26" x14ac:dyDescent="0.2">
      <c r="B15" s="28"/>
      <c r="D15" s="28"/>
      <c r="F15" s="13"/>
      <c r="G15" s="13"/>
      <c r="H15" s="13"/>
      <c r="I15" s="13"/>
      <c r="J15" s="13"/>
      <c r="K15" s="13"/>
      <c r="L15" s="13"/>
      <c r="M15" s="13"/>
      <c r="O15" s="83">
        <v>1</v>
      </c>
      <c r="U15" s="13"/>
      <c r="V15" s="13"/>
      <c r="W15" s="13"/>
      <c r="X15" s="13"/>
      <c r="Y15" s="13"/>
      <c r="Z15" s="13"/>
    </row>
    <row r="16" spans="2:26" x14ac:dyDescent="0.2">
      <c r="B16" s="59" t="str">
        <f>"Gebruik gemaakt van de oudedagsreserve (FOR) in "&amp;(D2-1)&amp;"?"</f>
        <v>Gebruik gemaakt van de oudedagsreserve (FOR) in 2013?</v>
      </c>
      <c r="D16" s="84"/>
      <c r="E16" s="54">
        <f>IF(D16=N16,1,0)</f>
        <v>1</v>
      </c>
      <c r="F16" s="13"/>
      <c r="G16" s="13"/>
      <c r="H16" s="13"/>
      <c r="I16" s="13"/>
      <c r="J16" s="13"/>
      <c r="K16" s="13"/>
      <c r="L16" s="13"/>
      <c r="M16" s="13"/>
      <c r="U16" s="13"/>
      <c r="V16" s="13"/>
      <c r="W16" s="13"/>
      <c r="X16" s="13"/>
      <c r="Y16" s="13"/>
      <c r="Z16" s="13"/>
    </row>
    <row r="17" spans="2:26" x14ac:dyDescent="0.2">
      <c r="B17" s="120" t="str">
        <f>"Toename FOR in "&amp;(D2-1)</f>
        <v>Toename FOR in 2013</v>
      </c>
      <c r="D17" s="27">
        <f>IF(AND(D16=1,D18=0),MIN(U8*D5,V8),0)</f>
        <v>0</v>
      </c>
      <c r="F17" s="13"/>
      <c r="G17" s="13"/>
      <c r="H17" s="13"/>
      <c r="I17" s="13"/>
      <c r="J17" s="13"/>
      <c r="K17" s="13"/>
      <c r="L17" s="13"/>
      <c r="M17" s="13"/>
      <c r="O17" s="12">
        <f>geboortedatum</f>
        <v>23937</v>
      </c>
      <c r="U17" s="13"/>
      <c r="V17" s="13"/>
      <c r="W17" s="13"/>
      <c r="X17" s="13"/>
      <c r="Y17" s="13"/>
      <c r="Z17" s="13"/>
    </row>
    <row r="18" spans="2:26" x14ac:dyDescent="0.2">
      <c r="B18" s="120" t="str">
        <f>"Afname FOR (excl. omzetting in lijfrente) in "&amp;(D2-1)</f>
        <v>Afname FOR (excl. omzetting in lijfrente) in 2013</v>
      </c>
      <c r="C18" s="19"/>
      <c r="D18" s="27">
        <v>0</v>
      </c>
      <c r="E18" s="19"/>
      <c r="U18" s="13"/>
      <c r="V18" s="13"/>
      <c r="W18" s="13"/>
      <c r="X18" s="13"/>
      <c r="Y18" s="13"/>
      <c r="Z18" s="13"/>
    </row>
    <row r="19" spans="2:26" x14ac:dyDescent="0.2">
      <c r="B19" s="120" t="str">
        <f>"Bedrag FOR omgezet naar lijfrente in "&amp;(D2)</f>
        <v>Bedrag FOR omgezet naar lijfrente in 2014</v>
      </c>
      <c r="C19" s="19"/>
      <c r="D19" s="27">
        <v>0</v>
      </c>
      <c r="E19" s="19"/>
      <c r="F19" s="105"/>
      <c r="G19" s="74" t="s">
        <v>28</v>
      </c>
      <c r="H19" s="75">
        <f>ROUNDUP(G41,0)</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2014</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2014</v>
      </c>
      <c r="D23" s="21">
        <f>MIN(SUM(G32:M32),S9,CHOOSE(T11,S8,T8))</f>
        <v>0</v>
      </c>
      <c r="F23" s="13"/>
      <c r="U23" s="13"/>
      <c r="V23" s="13"/>
      <c r="W23" s="13"/>
      <c r="X23" s="13"/>
      <c r="Y23" s="13"/>
      <c r="Z23" s="13"/>
    </row>
    <row r="24" spans="2:26" ht="19" thickBot="1" x14ac:dyDescent="0.25">
      <c r="B24" s="28"/>
      <c r="D24" s="25"/>
      <c r="F24" s="13"/>
      <c r="U24" s="13"/>
      <c r="V24" s="13"/>
      <c r="W24" s="13"/>
      <c r="X24" s="13"/>
      <c r="Y24" s="13"/>
    </row>
    <row r="25" spans="2:26" ht="19" thickBot="1" x14ac:dyDescent="0.25">
      <c r="B25" s="62" t="str">
        <f>"Maximaal toegelaten lijfrentestorting in "&amp;D2</f>
        <v>Maximaal toegelaten lijfrentestorting in 2014</v>
      </c>
      <c r="C25" s="32"/>
      <c r="D25" s="33">
        <f>D21+D23+D19</f>
        <v>0</v>
      </c>
      <c r="F25" s="13"/>
      <c r="U25" s="13"/>
      <c r="V25" s="13"/>
      <c r="W25" s="13"/>
      <c r="X25" s="13"/>
      <c r="Y25" s="13"/>
    </row>
    <row r="26" spans="2:26" x14ac:dyDescent="0.2">
      <c r="B26" s="28"/>
      <c r="D26" s="25"/>
      <c r="F26" s="13"/>
      <c r="U26" s="13"/>
      <c r="V26" s="13"/>
      <c r="W26" s="13"/>
      <c r="X26" s="13"/>
      <c r="Y26" s="13"/>
    </row>
    <row r="27" spans="2:26" x14ac:dyDescent="0.2">
      <c r="B27" s="28" t="str">
        <f>"Betaald aan lijfrente in "&amp;D2</f>
        <v>Betaald aan lijfrente in 2014</v>
      </c>
      <c r="D27" s="27">
        <v>0</v>
      </c>
      <c r="F27" s="13"/>
      <c r="U27" s="13"/>
      <c r="V27" s="13"/>
      <c r="W27" s="13"/>
      <c r="X27" s="13"/>
      <c r="Y27" s="13"/>
    </row>
    <row r="28" spans="2:26" x14ac:dyDescent="0.2">
      <c r="B28" s="63" t="s">
        <v>5</v>
      </c>
      <c r="D28" s="34">
        <f>IF((D27-D19)&gt;D23,D23,MAX(0,D27-D19))</f>
        <v>0</v>
      </c>
      <c r="F28" s="13"/>
      <c r="G28" s="25"/>
      <c r="U28" s="13"/>
      <c r="V28" s="13"/>
      <c r="W28" s="13"/>
      <c r="X28" s="13"/>
      <c r="Y28" s="13"/>
    </row>
    <row r="29" spans="2:26" x14ac:dyDescent="0.2">
      <c r="B29" s="63" t="s">
        <v>6</v>
      </c>
      <c r="D29" s="34">
        <f>MAX(0,D27-D28-D19)</f>
        <v>0</v>
      </c>
      <c r="F29" s="13"/>
      <c r="U29" s="13"/>
      <c r="V29" s="13"/>
      <c r="W29" s="13"/>
      <c r="X29" s="13"/>
      <c r="Y29" s="13"/>
    </row>
    <row r="30" spans="2:26" x14ac:dyDescent="0.2">
      <c r="B30" s="28"/>
      <c r="C30" s="28"/>
      <c r="D30" s="55"/>
      <c r="U30" s="13"/>
      <c r="V30" s="13"/>
      <c r="W30" s="13"/>
      <c r="X30" s="13"/>
      <c r="Y30" s="13"/>
    </row>
    <row r="31" spans="2:26" x14ac:dyDescent="0.2">
      <c r="B31" s="56" t="s">
        <v>7</v>
      </c>
      <c r="C31" s="28"/>
      <c r="D31" s="28"/>
      <c r="F31" s="50">
        <f>D2</f>
        <v>2014</v>
      </c>
      <c r="G31" s="50">
        <f>F31-1</f>
        <v>2013</v>
      </c>
      <c r="H31" s="50">
        <f t="shared" ref="H31:K31" si="0">G31-1</f>
        <v>2012</v>
      </c>
      <c r="I31" s="50">
        <f t="shared" si="0"/>
        <v>2011</v>
      </c>
      <c r="J31" s="50">
        <f t="shared" si="0"/>
        <v>2010</v>
      </c>
      <c r="K31" s="50">
        <f t="shared" si="0"/>
        <v>2009</v>
      </c>
      <c r="L31" s="117" t="s">
        <v>23</v>
      </c>
      <c r="M31" s="132"/>
      <c r="N31" s="133"/>
      <c r="O31" s="133"/>
      <c r="U31" s="13"/>
      <c r="V31" s="42"/>
      <c r="X31" s="13"/>
      <c r="Y31" s="13"/>
    </row>
    <row r="32" spans="2:26" x14ac:dyDescent="0.2">
      <c r="B32" s="28"/>
      <c r="C32" s="28"/>
      <c r="D32" s="16" t="str">
        <f>"Nog ongebruikt begin "&amp;D2</f>
        <v>Nog ongebruikt begin 2014</v>
      </c>
      <c r="F32" s="34">
        <f>D21</f>
        <v>0</v>
      </c>
      <c r="G32" s="34">
        <f>'2013'!F34</f>
        <v>0</v>
      </c>
      <c r="H32" s="34">
        <f>'2013'!G34</f>
        <v>0</v>
      </c>
      <c r="I32" s="34">
        <f>'2013'!H34</f>
        <v>0</v>
      </c>
      <c r="J32" s="34">
        <f>'2013'!I34</f>
        <v>0</v>
      </c>
      <c r="K32" s="34">
        <f>'2013'!J34</f>
        <v>0</v>
      </c>
      <c r="L32" s="132"/>
      <c r="M32" s="132"/>
      <c r="N32" s="133"/>
      <c r="O32" s="133"/>
      <c r="U32" s="13"/>
      <c r="V32" s="13"/>
      <c r="W32" s="13"/>
      <c r="X32" s="13"/>
      <c r="Y32" s="13"/>
    </row>
    <row r="33" spans="1:29" x14ac:dyDescent="0.2">
      <c r="B33" s="28"/>
      <c r="C33" s="28"/>
      <c r="D33" s="16" t="str">
        <f>"Gebruikt in "&amp;D2</f>
        <v>Gebruikt in 2014</v>
      </c>
      <c r="F33" s="35">
        <f>D29</f>
        <v>0</v>
      </c>
      <c r="G33" s="35">
        <f>IF(G32&lt;($D28-SUM(H33:$N33)),G32,($D28-SUM(H33:$N33)))</f>
        <v>0</v>
      </c>
      <c r="H33" s="35">
        <f>IF(H32&lt;($D28-SUM(I33:$N33)),H32,($D28-SUM(I33:$N33)))</f>
        <v>0</v>
      </c>
      <c r="I33" s="35">
        <f>IF(I32&lt;($D28-SUM(J33:$N33)),I32,($D28-SUM(J33:$N33)))</f>
        <v>0</v>
      </c>
      <c r="J33" s="35">
        <f>IF(J32&lt;($D28-SUM(K33:$N33)),J32,($D28-SUM(K33:$N33)))</f>
        <v>0</v>
      </c>
      <c r="K33" s="35">
        <f>IF(K32&lt;($D28-SUM(L33:$N33)),K32,($D28-SUM(L33:$N33)))</f>
        <v>0</v>
      </c>
      <c r="L33" s="132"/>
      <c r="M33" s="132"/>
      <c r="N33" s="133"/>
      <c r="O33" s="133"/>
      <c r="U33" s="13"/>
      <c r="V33" s="13"/>
      <c r="W33" s="13"/>
      <c r="X33" s="13"/>
      <c r="Y33" s="13"/>
    </row>
    <row r="34" spans="1:29" x14ac:dyDescent="0.2">
      <c r="B34" s="28"/>
      <c r="C34" s="28"/>
      <c r="D34" s="57" t="s">
        <v>31</v>
      </c>
      <c r="E34" s="36"/>
      <c r="F34" s="37">
        <f t="shared" ref="F34:K34" si="1">F32-F33</f>
        <v>0</v>
      </c>
      <c r="G34" s="37">
        <f t="shared" si="1"/>
        <v>0</v>
      </c>
      <c r="H34" s="37">
        <f t="shared" si="1"/>
        <v>0</v>
      </c>
      <c r="I34" s="37">
        <f t="shared" si="1"/>
        <v>0</v>
      </c>
      <c r="J34" s="37">
        <f t="shared" si="1"/>
        <v>0</v>
      </c>
      <c r="K34" s="37">
        <f t="shared" si="1"/>
        <v>0</v>
      </c>
      <c r="L34" s="134"/>
      <c r="M34" s="134"/>
      <c r="N34" s="133"/>
      <c r="O34" s="133"/>
      <c r="U34" s="13"/>
      <c r="V34" s="13"/>
      <c r="W34" s="13"/>
      <c r="X34" s="13"/>
      <c r="Y34" s="13"/>
    </row>
    <row r="35" spans="1:29" x14ac:dyDescent="0.2">
      <c r="B35" s="28"/>
      <c r="C35" s="28"/>
      <c r="D35" s="16"/>
      <c r="F35" s="39"/>
      <c r="G35" s="39"/>
      <c r="H35" s="39"/>
      <c r="I35" s="39"/>
      <c r="J35" s="39"/>
      <c r="K35" s="39"/>
      <c r="L35" s="132"/>
      <c r="M35" s="132"/>
      <c r="N35" s="133"/>
      <c r="O35" s="133"/>
      <c r="U35" s="13"/>
      <c r="V35" s="13"/>
      <c r="W35" s="13"/>
      <c r="X35" s="13"/>
      <c r="Y35" s="13"/>
    </row>
    <row r="36" spans="1:29" x14ac:dyDescent="0.2">
      <c r="B36" s="64" t="s">
        <v>27</v>
      </c>
      <c r="C36" s="65"/>
      <c r="D36" s="66"/>
      <c r="E36" s="67"/>
      <c r="F36" s="68"/>
      <c r="G36" s="39"/>
      <c r="H36" s="39"/>
      <c r="I36" s="39"/>
      <c r="J36" s="39"/>
      <c r="K36" s="39"/>
      <c r="L36" s="39"/>
      <c r="M36" s="39"/>
      <c r="U36" s="13"/>
      <c r="V36" s="13"/>
      <c r="W36" s="13"/>
      <c r="X36" s="13"/>
      <c r="Y36" s="13"/>
    </row>
    <row r="37" spans="1:29" x14ac:dyDescent="0.2">
      <c r="B37" s="65"/>
      <c r="C37" s="65"/>
      <c r="D37" s="66" t="str">
        <f>"Stand FOR begin "&amp;(D2-1)</f>
        <v>Stand FOR begin 2013</v>
      </c>
      <c r="E37" s="67"/>
      <c r="G37" s="68">
        <f>'2013'!G41</f>
        <v>0</v>
      </c>
      <c r="H37" s="39"/>
      <c r="I37" s="39"/>
      <c r="J37" s="39"/>
      <c r="K37" s="39"/>
      <c r="L37" s="39"/>
      <c r="M37" s="39"/>
      <c r="U37" s="13"/>
      <c r="V37" s="13"/>
      <c r="W37" s="13"/>
      <c r="X37" s="13"/>
      <c r="Y37" s="13"/>
    </row>
    <row r="38" spans="1:29" x14ac:dyDescent="0.2">
      <c r="B38" s="65"/>
      <c r="C38" s="65"/>
      <c r="D38" s="66" t="str">
        <f>B17</f>
        <v>Toename FOR in 2013</v>
      </c>
      <c r="E38" s="67"/>
      <c r="G38" s="68">
        <f>D17</f>
        <v>0</v>
      </c>
      <c r="H38" s="39"/>
      <c r="I38" s="39"/>
      <c r="J38" s="39"/>
      <c r="K38" s="39"/>
      <c r="L38" s="39"/>
      <c r="M38" s="39"/>
      <c r="U38" s="13"/>
      <c r="V38" s="13"/>
      <c r="W38" s="13"/>
      <c r="X38" s="13"/>
      <c r="Y38" s="13"/>
    </row>
    <row r="39" spans="1:29" x14ac:dyDescent="0.2">
      <c r="B39" s="65"/>
      <c r="C39" s="65"/>
      <c r="D39" s="66" t="str">
        <f t="shared" ref="D39" si="2">B18</f>
        <v>Afname FOR (excl. omzetting in lijfrente) in 2013</v>
      </c>
      <c r="E39" s="67"/>
      <c r="G39" s="68">
        <f>D18</f>
        <v>0</v>
      </c>
      <c r="H39" s="39"/>
      <c r="I39" s="39"/>
      <c r="J39" s="39"/>
      <c r="K39" s="39"/>
      <c r="L39" s="39"/>
      <c r="M39" s="39"/>
      <c r="U39" s="13"/>
      <c r="V39" s="13"/>
      <c r="W39" s="13"/>
      <c r="X39" s="13"/>
      <c r="Y39" s="13"/>
    </row>
    <row r="40" spans="1:29" x14ac:dyDescent="0.2">
      <c r="B40" s="65"/>
      <c r="C40" s="65"/>
      <c r="D40" s="66" t="str">
        <f>"Bedrag FOR omgezet naar lijfrente in "&amp;(D2-1)</f>
        <v>Bedrag FOR omgezet naar lijfrente in 2013</v>
      </c>
      <c r="E40" s="67"/>
      <c r="G40" s="69">
        <f>'2013'!D19</f>
        <v>0</v>
      </c>
      <c r="H40" s="39"/>
      <c r="I40" s="39"/>
      <c r="J40" s="39"/>
      <c r="K40" s="39"/>
      <c r="L40" s="39"/>
      <c r="M40" s="39"/>
      <c r="U40" s="13"/>
      <c r="V40" s="13"/>
      <c r="W40" s="13"/>
      <c r="X40" s="13"/>
      <c r="Y40" s="13"/>
    </row>
    <row r="41" spans="1:29" x14ac:dyDescent="0.2">
      <c r="B41" s="65"/>
      <c r="C41" s="65"/>
      <c r="D41" s="70" t="str">
        <f>"Stand FOR eind "&amp;(D2-1)</f>
        <v>Stand FOR eind 2013</v>
      </c>
      <c r="E41" s="71"/>
      <c r="G41" s="72">
        <f>SUM(G37:G38)-G39-G40</f>
        <v>0</v>
      </c>
      <c r="H41" s="39"/>
      <c r="I41" s="39"/>
      <c r="J41" s="39"/>
      <c r="K41" s="39"/>
      <c r="L41" s="39"/>
      <c r="M41" s="39"/>
      <c r="U41" s="13"/>
      <c r="V41" s="13"/>
      <c r="W41" s="13"/>
      <c r="X41" s="13"/>
      <c r="Y41" s="13"/>
    </row>
    <row r="42" spans="1:29" x14ac:dyDescent="0.2">
      <c r="B42" s="114" t="s">
        <v>37</v>
      </c>
      <c r="D42" s="12"/>
      <c r="F42" s="39"/>
      <c r="G42" s="39"/>
      <c r="H42" s="39"/>
      <c r="I42" s="39"/>
      <c r="J42" s="39"/>
      <c r="K42" s="39"/>
      <c r="L42" s="39"/>
      <c r="M42" s="39"/>
    </row>
    <row r="43" spans="1:29" x14ac:dyDescent="0.2">
      <c r="A43" s="13"/>
      <c r="B43" s="13"/>
      <c r="C43" s="13"/>
      <c r="D43" s="40"/>
      <c r="E43" s="13"/>
      <c r="F43" s="41"/>
      <c r="G43" s="41"/>
      <c r="H43" s="41"/>
      <c r="I43" s="41"/>
      <c r="J43" s="41"/>
      <c r="K43" s="41"/>
      <c r="L43" s="41"/>
      <c r="M43" s="41"/>
      <c r="N43" s="40"/>
      <c r="O43" s="40"/>
      <c r="P43" s="40"/>
      <c r="Q43" s="40"/>
      <c r="R43" s="40"/>
      <c r="S43" s="40"/>
      <c r="T43" s="40"/>
      <c r="U43" s="13"/>
      <c r="V43" s="13"/>
      <c r="W43" s="13"/>
      <c r="X43" s="13"/>
      <c r="Y43" s="13"/>
      <c r="Z43" s="13"/>
      <c r="AA43" s="13"/>
      <c r="AB43" s="13"/>
      <c r="AC43" s="13"/>
    </row>
    <row r="44" spans="1:29" x14ac:dyDescent="0.2">
      <c r="A44" s="13"/>
      <c r="B44" s="13"/>
      <c r="C44" s="13"/>
      <c r="D44" s="40"/>
      <c r="E44" s="13"/>
      <c r="F44" s="41"/>
      <c r="G44" s="41"/>
      <c r="H44" s="41"/>
      <c r="I44" s="41"/>
      <c r="J44" s="41"/>
      <c r="K44" s="41"/>
      <c r="L44" s="41"/>
      <c r="M44" s="41"/>
      <c r="N44" s="40"/>
      <c r="O44" s="40"/>
      <c r="P44" s="40"/>
      <c r="Q44" s="40"/>
      <c r="R44" s="40"/>
      <c r="S44" s="40"/>
      <c r="T44" s="40"/>
      <c r="U44" s="13"/>
      <c r="V44" s="13"/>
      <c r="W44" s="13"/>
      <c r="X44" s="13"/>
      <c r="Y44" s="13"/>
      <c r="Z44" s="13"/>
      <c r="AA44" s="13"/>
      <c r="AB44" s="13"/>
      <c r="AC44" s="13"/>
    </row>
    <row r="45" spans="1:29" x14ac:dyDescent="0.2">
      <c r="A45" s="13"/>
      <c r="B45" s="13"/>
      <c r="C45" s="13"/>
      <c r="D45" s="13"/>
      <c r="E45" s="13"/>
      <c r="F45" s="13"/>
      <c r="G45" s="13"/>
      <c r="H45" s="13"/>
      <c r="I45" s="13"/>
      <c r="J45" s="13"/>
      <c r="K45" s="13"/>
      <c r="L45" s="13"/>
      <c r="M45" s="13"/>
      <c r="N45" s="40"/>
      <c r="O45" s="40"/>
      <c r="P45" s="40"/>
      <c r="Q45" s="40"/>
      <c r="R45" s="40"/>
      <c r="S45" s="40"/>
      <c r="T45" s="40"/>
      <c r="U45" s="13"/>
      <c r="V45" s="13"/>
      <c r="W45" s="13"/>
      <c r="X45" s="13"/>
      <c r="Y45" s="13"/>
      <c r="Z45" s="13"/>
      <c r="AA45" s="13"/>
      <c r="AB45" s="13"/>
      <c r="AC45" s="13"/>
    </row>
    <row r="46" spans="1:29" x14ac:dyDescent="0.2">
      <c r="A46" s="13"/>
      <c r="B46" s="13"/>
      <c r="C46" s="13"/>
      <c r="D46" s="13"/>
      <c r="E46" s="13"/>
      <c r="F46" s="13"/>
      <c r="G46" s="13"/>
      <c r="H46" s="13"/>
      <c r="I46" s="13"/>
      <c r="J46" s="13"/>
      <c r="K46" s="13"/>
      <c r="L46" s="13"/>
      <c r="M46" s="13"/>
      <c r="N46" s="40"/>
      <c r="O46" s="40"/>
      <c r="P46" s="40"/>
      <c r="Q46" s="40"/>
      <c r="R46" s="40"/>
      <c r="S46" s="40"/>
      <c r="T46" s="40"/>
      <c r="U46" s="13"/>
      <c r="V46" s="13"/>
      <c r="W46" s="13"/>
      <c r="X46" s="13"/>
      <c r="Y46" s="13"/>
      <c r="Z46" s="13"/>
      <c r="AA46" s="13"/>
      <c r="AB46" s="13"/>
      <c r="AC46" s="13"/>
    </row>
    <row r="47" spans="1:29" x14ac:dyDescent="0.2">
      <c r="A47" s="13"/>
      <c r="B47" s="13"/>
      <c r="C47" s="13"/>
      <c r="D47" s="13"/>
      <c r="E47" s="13"/>
      <c r="F47" s="13"/>
      <c r="G47" s="13"/>
      <c r="H47" s="13"/>
      <c r="I47" s="13"/>
      <c r="J47" s="13"/>
      <c r="K47" s="13"/>
      <c r="L47" s="13"/>
      <c r="M47" s="13"/>
      <c r="N47" s="40"/>
      <c r="O47" s="40"/>
      <c r="P47" s="40"/>
      <c r="Q47" s="40"/>
      <c r="R47" s="40"/>
      <c r="S47" s="40"/>
      <c r="T47" s="40"/>
      <c r="U47" s="13"/>
      <c r="V47" s="13"/>
      <c r="W47" s="13"/>
      <c r="X47" s="13"/>
      <c r="Y47" s="13"/>
      <c r="Z47" s="13"/>
      <c r="AA47" s="13"/>
      <c r="AB47" s="13"/>
      <c r="AC47" s="13"/>
    </row>
    <row r="48" spans="1:29"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c r="AA48" s="13"/>
      <c r="AB48" s="13"/>
      <c r="AC48" s="13"/>
    </row>
    <row r="49" spans="1:29"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c r="AA49" s="13"/>
      <c r="AB49" s="13"/>
      <c r="AC49" s="13"/>
    </row>
    <row r="50" spans="1:29"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c r="AA50" s="13"/>
      <c r="AB50" s="13"/>
      <c r="AC50" s="13"/>
    </row>
    <row r="51" spans="1:29" x14ac:dyDescent="0.2">
      <c r="A51" s="13"/>
      <c r="B51" s="13"/>
      <c r="C51" s="13"/>
      <c r="D51" s="13"/>
      <c r="E51" s="13"/>
      <c r="F51" s="13"/>
      <c r="G51" s="13"/>
      <c r="H51" s="13"/>
      <c r="I51" s="13"/>
      <c r="J51" s="13"/>
      <c r="K51" s="13"/>
      <c r="L51" s="13"/>
      <c r="M51" s="13"/>
      <c r="N51" s="40"/>
      <c r="O51" s="40"/>
      <c r="P51" s="40"/>
      <c r="Q51" s="40"/>
      <c r="R51" s="40"/>
      <c r="S51" s="40"/>
      <c r="T51" s="40"/>
      <c r="U51" s="13"/>
      <c r="V51" s="13"/>
      <c r="W51" s="13"/>
      <c r="X51" s="13"/>
      <c r="Y51" s="13"/>
      <c r="Z51" s="13"/>
      <c r="AA51" s="13"/>
      <c r="AB51" s="13"/>
      <c r="AC51" s="13"/>
    </row>
    <row r="52" spans="1:29"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c r="AA52" s="13"/>
      <c r="AB52" s="13"/>
      <c r="AC52" s="13"/>
    </row>
    <row r="53" spans="1:29"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c r="AA53" s="13"/>
      <c r="AB53" s="13"/>
      <c r="AC53" s="13"/>
    </row>
    <row r="54" spans="1:29"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c r="AA54" s="13"/>
      <c r="AB54" s="13"/>
      <c r="AC54" s="13"/>
    </row>
    <row r="55" spans="1:29"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c r="AA55" s="13"/>
      <c r="AB55" s="13"/>
      <c r="AC55" s="13"/>
    </row>
    <row r="56" spans="1:29" x14ac:dyDescent="0.2">
      <c r="B56" s="13"/>
      <c r="C56" s="13"/>
      <c r="D56" s="13"/>
      <c r="E56" s="13"/>
      <c r="F56" s="13"/>
      <c r="G56" s="13"/>
      <c r="H56" s="13"/>
      <c r="I56" s="13"/>
      <c r="J56" s="13"/>
      <c r="K56" s="13"/>
      <c r="L56" s="13"/>
      <c r="M56" s="13"/>
    </row>
    <row r="57" spans="1:29" x14ac:dyDescent="0.2">
      <c r="B57" s="13"/>
      <c r="C57" s="13"/>
      <c r="D57" s="13"/>
      <c r="E57" s="13"/>
      <c r="F57" s="13"/>
      <c r="G57" s="13"/>
      <c r="H57" s="13"/>
      <c r="I57" s="13"/>
      <c r="J57" s="13"/>
      <c r="K57" s="13"/>
      <c r="L57" s="13"/>
      <c r="M57" s="13"/>
    </row>
    <row r="58" spans="1:29" x14ac:dyDescent="0.2">
      <c r="B58" s="13"/>
      <c r="C58" s="13"/>
      <c r="D58" s="13"/>
      <c r="E58" s="13"/>
      <c r="F58" s="13"/>
      <c r="G58" s="13"/>
      <c r="H58" s="13"/>
      <c r="I58" s="13"/>
      <c r="J58" s="13"/>
      <c r="K58" s="13"/>
      <c r="L58" s="13"/>
      <c r="M58" s="13"/>
    </row>
    <row r="59" spans="1:29" x14ac:dyDescent="0.2">
      <c r="B59" s="13"/>
      <c r="C59" s="13"/>
      <c r="D59" s="13"/>
      <c r="E59" s="13"/>
      <c r="F59" s="13"/>
      <c r="G59" s="13"/>
      <c r="H59" s="13"/>
      <c r="I59" s="13"/>
      <c r="J59" s="13"/>
      <c r="K59" s="13"/>
      <c r="L59" s="13"/>
      <c r="M59" s="13"/>
    </row>
    <row r="60" spans="1:29" x14ac:dyDescent="0.2">
      <c r="B60" s="13"/>
      <c r="C60" s="13"/>
      <c r="D60" s="13"/>
      <c r="E60" s="13"/>
      <c r="F60" s="13"/>
      <c r="G60" s="13"/>
      <c r="H60" s="13"/>
      <c r="I60" s="13"/>
      <c r="J60" s="13"/>
      <c r="K60" s="13"/>
      <c r="L60" s="13"/>
      <c r="M60" s="13"/>
    </row>
  </sheetData>
  <sheetProtection password="9A61" sheet="1" objects="1" scenarios="1"/>
  <mergeCells count="9">
    <mergeCell ref="T5:T6"/>
    <mergeCell ref="S4:T4"/>
    <mergeCell ref="Q4:R4"/>
    <mergeCell ref="N4:N6"/>
    <mergeCell ref="O4:O6"/>
    <mergeCell ref="P4:P6"/>
    <mergeCell ref="Q5:Q6"/>
    <mergeCell ref="R5:R6"/>
    <mergeCell ref="S5:S6"/>
  </mergeCells>
  <phoneticPr fontId="7" type="noConversion"/>
  <dataValidations count="5">
    <dataValidation type="whole" operator="greaterThanOrEqual" allowBlank="1" showInputMessage="1" showErrorMessage="1" sqref="D13 D6 D4 D17">
      <formula1>0</formula1>
    </dataValidation>
    <dataValidation type="list" allowBlank="1" showInputMessage="1" showErrorMessage="1" sqref="D16">
      <formula1>$O$14:$O$15</formula1>
    </dataValidation>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s>
  <hyperlinks>
    <hyperlink ref="L3" r:id="rId1" display="http://www.brightpensioen.nl/jaarruimtetool2015"/>
    <hyperlink ref="M3" r:id="rId2" display="http://www.brightpensioen.nl/jaarruimtetool2015"/>
    <hyperlink ref="B42" r:id="rId3"/>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4"/>
  <legacyDrawing r:id="rId5"/>
  <legacyDrawingHF r:id="rId6"/>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tint="0.59999389629810485"/>
    <pageSetUpPr fitToPage="1"/>
  </sheetPr>
  <dimension ref="A1:AC60"/>
  <sheetViews>
    <sheetView zoomScale="70" zoomScaleNormal="70" zoomScalePageLayoutView="70" workbookViewId="0">
      <selection activeCell="D6" sqref="D6"/>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lapsed="1"/>
    <col min="22" max="22" width="10.83203125" style="11" hidden="1" customWidth="1"/>
    <col min="23" max="16384" width="10.83203125" style="11"/>
  </cols>
  <sheetData>
    <row r="1" spans="2:26" ht="94" customHeight="1" x14ac:dyDescent="0.2">
      <c r="U1" s="13"/>
      <c r="V1" s="13"/>
      <c r="W1" s="13"/>
      <c r="X1" s="13"/>
      <c r="Y1" s="13"/>
    </row>
    <row r="2" spans="2:26" ht="27" customHeight="1" x14ac:dyDescent="0.35">
      <c r="B2" s="56" t="s">
        <v>30</v>
      </c>
      <c r="D2" s="14">
        <v>2013</v>
      </c>
      <c r="F2" s="107"/>
      <c r="G2" s="13"/>
      <c r="H2" s="13"/>
      <c r="I2" s="13"/>
      <c r="J2" s="13"/>
      <c r="K2" s="13"/>
      <c r="L2" s="13"/>
      <c r="M2" s="13"/>
      <c r="N2" s="15" t="s">
        <v>16</v>
      </c>
      <c r="O2" s="16"/>
      <c r="P2" s="16"/>
      <c r="Q2" s="16"/>
      <c r="R2" s="16"/>
      <c r="S2" s="16"/>
      <c r="T2" s="16"/>
      <c r="U2" s="13"/>
      <c r="V2" s="13"/>
      <c r="W2" s="13"/>
      <c r="X2" s="13"/>
      <c r="Y2" s="13"/>
      <c r="Z2" s="13"/>
    </row>
    <row r="3" spans="2:26" x14ac:dyDescent="0.2">
      <c r="B3" s="28"/>
      <c r="D3" s="131">
        <f>'2017'!geboortedatum</f>
        <v>23937</v>
      </c>
      <c r="F3" s="103"/>
      <c r="G3" s="13"/>
      <c r="H3" s="13"/>
      <c r="I3" s="13"/>
      <c r="J3" s="13"/>
      <c r="K3" s="13"/>
      <c r="L3" s="103"/>
      <c r="M3" s="103"/>
      <c r="N3" s="16"/>
      <c r="O3" s="16"/>
      <c r="P3" s="16"/>
      <c r="Q3" s="16"/>
      <c r="R3" s="16"/>
      <c r="S3" s="16"/>
      <c r="T3" s="16"/>
      <c r="U3" s="79" t="s">
        <v>29</v>
      </c>
      <c r="V3" s="79"/>
      <c r="W3" s="13"/>
      <c r="X3" s="13"/>
      <c r="Y3" s="13"/>
      <c r="Z3" s="13"/>
    </row>
    <row r="4" spans="2:26" ht="17" customHeight="1" x14ac:dyDescent="0.2">
      <c r="B4" s="28" t="str">
        <f>"Inkomen uit loondienst "&amp;(D2-1)</f>
        <v>Inkomen uit loondienst 2012</v>
      </c>
      <c r="D4" s="18">
        <v>0</v>
      </c>
      <c r="F4" s="13"/>
      <c r="G4" s="13"/>
      <c r="H4" s="13"/>
      <c r="I4" s="13"/>
      <c r="J4" s="13"/>
      <c r="K4" s="13"/>
      <c r="L4" s="13"/>
      <c r="M4" s="13"/>
      <c r="N4" s="144" t="s">
        <v>10</v>
      </c>
      <c r="O4" s="144" t="s">
        <v>15</v>
      </c>
      <c r="P4" s="144" t="s">
        <v>12</v>
      </c>
      <c r="Q4" s="146" t="s">
        <v>14</v>
      </c>
      <c r="R4" s="146"/>
      <c r="S4" s="147" t="s">
        <v>13</v>
      </c>
      <c r="T4" s="146"/>
      <c r="U4" s="78" t="s">
        <v>24</v>
      </c>
      <c r="V4" s="78" t="s">
        <v>25</v>
      </c>
      <c r="W4" s="13"/>
      <c r="X4" s="13"/>
      <c r="Y4" s="13"/>
      <c r="Z4" s="13"/>
    </row>
    <row r="5" spans="2:26" ht="17" customHeight="1" x14ac:dyDescent="0.2">
      <c r="B5" s="59" t="str">
        <f>"Winst/(Verlies) uit Onderneming "&amp;(D2-1)</f>
        <v>Winst/(Verlies) uit Onderneming 2012</v>
      </c>
      <c r="C5" s="19"/>
      <c r="D5" s="18">
        <v>0</v>
      </c>
      <c r="E5" s="19"/>
      <c r="F5" s="104"/>
      <c r="G5" s="13"/>
      <c r="H5" s="13"/>
      <c r="I5" s="13"/>
      <c r="J5" s="13"/>
      <c r="K5" s="13"/>
      <c r="L5" s="13"/>
      <c r="M5" s="13"/>
      <c r="N5" s="144"/>
      <c r="O5" s="144"/>
      <c r="P5" s="144"/>
      <c r="Q5" s="144" t="s">
        <v>9</v>
      </c>
      <c r="R5" s="144" t="s">
        <v>2</v>
      </c>
      <c r="S5" s="144">
        <f>VLOOKUP($D$2,gegevens!$B$6:$K$20,9)</f>
        <v>55</v>
      </c>
      <c r="T5" s="144">
        <f>VLOOKUP($D$2,gegevens!$B$6:$K$20,10)</f>
        <v>0</v>
      </c>
      <c r="U5" s="78"/>
      <c r="V5" s="78" t="s">
        <v>26</v>
      </c>
      <c r="W5" s="13"/>
      <c r="X5" s="13"/>
      <c r="Y5" s="13"/>
      <c r="Z5" s="13"/>
    </row>
    <row r="6" spans="2:26" ht="17" customHeight="1" x14ac:dyDescent="0.2">
      <c r="B6" s="28" t="str">
        <f>"Overig belastbaar inkomen "&amp;(D2-1)</f>
        <v>Overig belastbaar inkomen 2012</v>
      </c>
      <c r="D6" s="18">
        <v>0</v>
      </c>
      <c r="F6" s="13"/>
      <c r="G6" s="13"/>
      <c r="H6" s="13"/>
      <c r="I6" s="13"/>
      <c r="J6" s="13"/>
      <c r="K6" s="13"/>
      <c r="L6" s="13"/>
      <c r="M6" s="13"/>
      <c r="N6" s="145"/>
      <c r="O6" s="145"/>
      <c r="P6" s="145"/>
      <c r="Q6" s="145"/>
      <c r="R6" s="145"/>
      <c r="S6" s="145"/>
      <c r="T6" s="145"/>
      <c r="U6" s="79"/>
      <c r="V6" s="79"/>
      <c r="W6" s="13"/>
      <c r="X6" s="13"/>
      <c r="Y6" s="13"/>
      <c r="Z6" s="13"/>
    </row>
    <row r="7" spans="2:26" x14ac:dyDescent="0.2">
      <c r="B7" s="28"/>
      <c r="F7" s="13"/>
      <c r="G7" s="13"/>
      <c r="H7" s="13"/>
      <c r="I7" s="13"/>
      <c r="J7" s="13"/>
      <c r="K7" s="13"/>
      <c r="L7" s="13"/>
      <c r="M7" s="13"/>
      <c r="N7" s="20">
        <v>2</v>
      </c>
      <c r="O7" s="20">
        <v>3</v>
      </c>
      <c r="P7" s="20">
        <v>4</v>
      </c>
      <c r="Q7" s="20">
        <v>5</v>
      </c>
      <c r="R7" s="20">
        <v>6</v>
      </c>
      <c r="S7" s="20">
        <v>7</v>
      </c>
      <c r="T7" s="20">
        <v>8</v>
      </c>
      <c r="U7" s="53">
        <v>11</v>
      </c>
      <c r="V7" s="53">
        <v>12</v>
      </c>
      <c r="W7" s="13"/>
      <c r="X7" s="13"/>
      <c r="Y7" s="13"/>
      <c r="Z7" s="13"/>
    </row>
    <row r="8" spans="2:26" x14ac:dyDescent="0.2">
      <c r="B8" s="28" t="s">
        <v>10</v>
      </c>
      <c r="D8" s="21">
        <f>N8</f>
        <v>11829</v>
      </c>
      <c r="F8" s="13"/>
      <c r="G8" s="13"/>
      <c r="H8" s="13"/>
      <c r="I8" s="13"/>
      <c r="J8" s="13"/>
      <c r="K8" s="13"/>
      <c r="L8" s="13"/>
      <c r="M8" s="13"/>
      <c r="N8" s="22">
        <f t="array" ref="N8">VLOOKUP($D$2,gegevens!$B$6:$I$20,N7)</f>
        <v>11829</v>
      </c>
      <c r="O8" s="23">
        <f>VLOOKUP($D$2,gegevens!$B$6:$I$20,O7)</f>
        <v>0.17</v>
      </c>
      <c r="P8" s="24">
        <f t="array" ref="P8">VLOOKUP($D$2,gegevens!$B$6:$I$20,P7)</f>
        <v>7.5</v>
      </c>
      <c r="Q8" s="22">
        <f>VLOOKUP($D$2,gegevens!$B$6:$I$20,Q7)</f>
        <v>162457</v>
      </c>
      <c r="R8" s="22">
        <f>VLOOKUP($D$2,gegevens!$B$6:$I$20,R7)</f>
        <v>27618</v>
      </c>
      <c r="S8" s="22">
        <f>VLOOKUP($D$2,gegevens!$B$6:$I$20,S7)</f>
        <v>6989</v>
      </c>
      <c r="T8" s="22">
        <f>VLOOKUP($D$2,gegevens!$B$6:$N$20,T7)</f>
        <v>13802</v>
      </c>
      <c r="U8" s="80">
        <f>VLOOKUP($D$2-1,gegevens!$B$6:$N$20,U7)</f>
        <v>0.12</v>
      </c>
      <c r="V8" s="81">
        <f>VLOOKUP($D$2-1,gegevens!$B$6:$N$20,V7)</f>
        <v>9542</v>
      </c>
      <c r="W8" s="13"/>
      <c r="X8" s="13"/>
      <c r="Y8" s="13"/>
      <c r="Z8" s="13"/>
    </row>
    <row r="9" spans="2:26" x14ac:dyDescent="0.2">
      <c r="B9" s="28"/>
      <c r="F9" s="13"/>
      <c r="G9" s="13"/>
      <c r="H9" s="13"/>
      <c r="I9" s="13"/>
      <c r="J9" s="13"/>
      <c r="K9" s="13"/>
      <c r="L9" s="13"/>
      <c r="M9" s="13"/>
      <c r="N9" s="16"/>
      <c r="O9" s="16"/>
      <c r="P9" s="16"/>
      <c r="Q9" s="16"/>
      <c r="R9" s="16"/>
      <c r="S9" s="86">
        <f>ROUNDUP(17%*D10,0)</f>
        <v>0</v>
      </c>
      <c r="T9" s="16"/>
      <c r="U9" s="78"/>
      <c r="V9" s="78"/>
      <c r="W9" s="13"/>
      <c r="X9" s="13"/>
      <c r="Y9" s="13"/>
      <c r="Z9" s="13"/>
    </row>
    <row r="10" spans="2:26" x14ac:dyDescent="0.2">
      <c r="B10" s="28" t="str">
        <f>"Premiegrondslag in "&amp;D2</f>
        <v>Premiegrondslag in 2013</v>
      </c>
      <c r="D10" s="25">
        <f>MAX(0,ROUNDUP(MIN(D4+D5+D6-D8,Q8),0))</f>
        <v>0</v>
      </c>
      <c r="F10" s="13"/>
      <c r="G10" s="13"/>
      <c r="H10" s="13"/>
      <c r="I10" s="13"/>
      <c r="J10" s="13"/>
      <c r="K10" s="13"/>
      <c r="L10" s="13"/>
      <c r="M10" s="13"/>
      <c r="O10" s="12" t="s">
        <v>21</v>
      </c>
      <c r="P10" s="12" t="s">
        <v>20</v>
      </c>
      <c r="U10" s="13"/>
      <c r="V10" s="13"/>
      <c r="W10" s="13"/>
      <c r="X10" s="13"/>
      <c r="Y10" s="13"/>
      <c r="Z10" s="13"/>
    </row>
    <row r="11" spans="2:26" x14ac:dyDescent="0.2">
      <c r="B11" s="28" t="s">
        <v>11</v>
      </c>
      <c r="D11" s="26">
        <f>O8</f>
        <v>0.17</v>
      </c>
      <c r="F11" s="13"/>
      <c r="G11" s="13"/>
      <c r="H11" s="13"/>
      <c r="I11" s="13"/>
      <c r="J11" s="13"/>
      <c r="K11" s="13"/>
      <c r="L11" s="13"/>
      <c r="M11" s="13"/>
      <c r="N11" s="12" t="s">
        <v>32</v>
      </c>
      <c r="O11" s="82">
        <f>D2-YEAR(geboortedatum)-1</f>
        <v>47</v>
      </c>
      <c r="P11" s="12">
        <f>12-MONTH(geboortedatum)</f>
        <v>5</v>
      </c>
      <c r="S11" s="12" t="s">
        <v>22</v>
      </c>
      <c r="T11" s="12">
        <f>IF(O11&lt;S5,1,IF(O11&gt;S5,2,IF(P11&lt;T5,1,2)))</f>
        <v>1</v>
      </c>
      <c r="U11" s="13"/>
      <c r="V11" s="13"/>
      <c r="W11" s="13"/>
      <c r="X11" s="13"/>
      <c r="Y11" s="13"/>
      <c r="Z11" s="13"/>
    </row>
    <row r="12" spans="2:26" x14ac:dyDescent="0.2">
      <c r="B12" s="28"/>
      <c r="F12" s="13"/>
      <c r="G12" s="13"/>
      <c r="H12" s="13"/>
      <c r="I12" s="13"/>
      <c r="J12" s="13"/>
      <c r="K12" s="13"/>
      <c r="L12" s="13"/>
      <c r="M12" s="13"/>
      <c r="N12" s="12" t="s">
        <v>33</v>
      </c>
      <c r="O12" s="82">
        <f>S5+10</f>
        <v>65</v>
      </c>
      <c r="P12" s="12">
        <f>T5</f>
        <v>0</v>
      </c>
      <c r="S12" s="12" t="s">
        <v>34</v>
      </c>
      <c r="T12" s="12">
        <f>IF(T13&lt;0,1,0)</f>
        <v>1</v>
      </c>
      <c r="U12" s="13"/>
      <c r="V12" s="13"/>
      <c r="W12" s="13"/>
      <c r="X12" s="13"/>
      <c r="Y12" s="13"/>
      <c r="Z12" s="13"/>
    </row>
    <row r="13" spans="2:26" x14ac:dyDescent="0.2">
      <c r="B13" s="28" t="str">
        <f>"Pensioentoename "&amp;(D2-1)&amp;" (=Factor A)"</f>
        <v>Pensioentoename 2012 (=Factor A)</v>
      </c>
      <c r="D13" s="27">
        <v>0</v>
      </c>
      <c r="F13" s="13"/>
      <c r="G13" s="13"/>
      <c r="H13" s="13"/>
      <c r="I13" s="13"/>
      <c r="J13" s="13"/>
      <c r="K13" s="13"/>
      <c r="L13" s="13"/>
      <c r="M13" s="13"/>
      <c r="T13" s="89">
        <f>O11-O12+(P11-P12)/12</f>
        <v>-17.583333333333332</v>
      </c>
      <c r="U13" s="87"/>
      <c r="V13" s="13"/>
      <c r="W13" s="13"/>
      <c r="X13" s="13"/>
      <c r="Y13" s="13"/>
      <c r="Z13" s="13"/>
    </row>
    <row r="14" spans="2:26" x14ac:dyDescent="0.2">
      <c r="B14" s="28" t="s">
        <v>12</v>
      </c>
      <c r="D14" s="28">
        <f>P8</f>
        <v>7.5</v>
      </c>
      <c r="F14" s="13"/>
      <c r="G14" s="13"/>
      <c r="H14" s="13"/>
      <c r="I14" s="13"/>
      <c r="J14" s="13"/>
      <c r="K14" s="13"/>
      <c r="L14" s="13"/>
      <c r="M14" s="13"/>
      <c r="O14" s="83">
        <v>0</v>
      </c>
      <c r="U14" s="13"/>
      <c r="V14" s="13"/>
      <c r="W14" s="13"/>
      <c r="X14" s="13"/>
      <c r="Y14" s="13"/>
      <c r="Z14" s="13"/>
    </row>
    <row r="15" spans="2:26" x14ac:dyDescent="0.2">
      <c r="B15" s="28"/>
      <c r="D15" s="28"/>
      <c r="F15" s="13"/>
      <c r="G15" s="13"/>
      <c r="H15" s="13"/>
      <c r="I15" s="13"/>
      <c r="J15" s="13"/>
      <c r="K15" s="13"/>
      <c r="L15" s="13"/>
      <c r="M15" s="13"/>
      <c r="O15" s="83">
        <v>1</v>
      </c>
      <c r="U15" s="13"/>
      <c r="V15" s="13"/>
      <c r="W15" s="13"/>
      <c r="X15" s="13"/>
      <c r="Y15" s="13"/>
      <c r="Z15" s="13"/>
    </row>
    <row r="16" spans="2:26" x14ac:dyDescent="0.2">
      <c r="B16" s="59" t="str">
        <f>"Gebruik gemaakt van de oudedagsreserve (FOR) in "&amp;(D2-1)&amp;"?"</f>
        <v>Gebruik gemaakt van de oudedagsreserve (FOR) in 2012?</v>
      </c>
      <c r="D16" s="84"/>
      <c r="E16" s="54">
        <f>IF(D16=N16,1,0)</f>
        <v>1</v>
      </c>
      <c r="F16" s="13"/>
      <c r="G16" s="13"/>
      <c r="H16" s="13"/>
      <c r="I16" s="13"/>
      <c r="J16" s="13"/>
      <c r="K16" s="13"/>
      <c r="L16" s="13"/>
      <c r="M16" s="13"/>
      <c r="U16" s="13"/>
      <c r="V16" s="13"/>
      <c r="W16" s="13"/>
      <c r="X16" s="13"/>
      <c r="Y16" s="13"/>
      <c r="Z16" s="13"/>
    </row>
    <row r="17" spans="2:26" x14ac:dyDescent="0.2">
      <c r="B17" s="120" t="str">
        <f>"Toename FOR in "&amp;(D2-1)</f>
        <v>Toename FOR in 2012</v>
      </c>
      <c r="D17" s="27">
        <f>IF(AND(D16=1,D18=0),MIN(U8*D5,V8),0)</f>
        <v>0</v>
      </c>
      <c r="F17" s="13"/>
      <c r="G17" s="13"/>
      <c r="H17" s="13"/>
      <c r="I17" s="13"/>
      <c r="J17" s="13"/>
      <c r="K17" s="13"/>
      <c r="L17" s="13"/>
      <c r="M17" s="13"/>
      <c r="U17" s="13"/>
      <c r="V17" s="13"/>
      <c r="W17" s="13"/>
      <c r="X17" s="13"/>
      <c r="Y17" s="13"/>
      <c r="Z17" s="13"/>
    </row>
    <row r="18" spans="2:26" x14ac:dyDescent="0.2">
      <c r="B18" s="120" t="str">
        <f>"Afname FOR (excl. omzetting in lijfrente) in "&amp;(D2-1)</f>
        <v>Afname FOR (excl. omzetting in lijfrente) in 2012</v>
      </c>
      <c r="C18" s="19"/>
      <c r="D18" s="27">
        <v>0</v>
      </c>
      <c r="E18" s="19"/>
      <c r="U18" s="13"/>
      <c r="V18" s="13"/>
      <c r="W18" s="13"/>
      <c r="X18" s="13"/>
      <c r="Y18" s="13"/>
      <c r="Z18" s="13"/>
    </row>
    <row r="19" spans="2:26" x14ac:dyDescent="0.2">
      <c r="B19" s="120" t="str">
        <f>"Bedrag FOR omgezet naar lijfrente in "&amp;(D2)</f>
        <v>Bedrag FOR omgezet naar lijfrente in 2013</v>
      </c>
      <c r="C19" s="19"/>
      <c r="D19" s="27">
        <v>0</v>
      </c>
      <c r="E19" s="19"/>
      <c r="F19" s="105"/>
      <c r="G19" s="74" t="s">
        <v>28</v>
      </c>
      <c r="H19" s="75">
        <f>ROUNDUP(G41,0)</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2013</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2013</v>
      </c>
      <c r="D23" s="21">
        <f>MIN(SUM(G32:M32),S9,CHOOSE(T11,S8,T8))</f>
        <v>0</v>
      </c>
      <c r="F23" s="13"/>
      <c r="U23" s="13"/>
      <c r="V23" s="13"/>
      <c r="W23" s="13"/>
      <c r="X23" s="13"/>
      <c r="Y23" s="13"/>
      <c r="Z23" s="13"/>
    </row>
    <row r="24" spans="2:26" ht="19" thickBot="1" x14ac:dyDescent="0.25">
      <c r="B24" s="28"/>
      <c r="D24" s="25"/>
      <c r="F24" s="13"/>
      <c r="U24" s="13"/>
      <c r="V24" s="13"/>
      <c r="W24" s="13"/>
      <c r="X24" s="13"/>
      <c r="Y24" s="13"/>
    </row>
    <row r="25" spans="2:26" ht="19" thickBot="1" x14ac:dyDescent="0.25">
      <c r="B25" s="62" t="str">
        <f>"Maximaal toegelaten lijfrentestorting in "&amp;D2</f>
        <v>Maximaal toegelaten lijfrentestorting in 2013</v>
      </c>
      <c r="C25" s="32"/>
      <c r="D25" s="33">
        <f>D21+D23+D19</f>
        <v>0</v>
      </c>
      <c r="F25" s="13"/>
      <c r="U25" s="13"/>
      <c r="V25" s="13"/>
      <c r="W25" s="13"/>
      <c r="X25" s="13"/>
      <c r="Y25" s="13"/>
    </row>
    <row r="26" spans="2:26" x14ac:dyDescent="0.2">
      <c r="B26" s="28"/>
      <c r="D26" s="25"/>
      <c r="F26" s="13"/>
      <c r="U26" s="13"/>
      <c r="V26" s="13"/>
      <c r="W26" s="13"/>
      <c r="X26" s="13"/>
      <c r="Y26" s="13"/>
    </row>
    <row r="27" spans="2:26" x14ac:dyDescent="0.2">
      <c r="B27" s="28" t="str">
        <f>"Betaald aan lijfrente in "&amp;D2</f>
        <v>Betaald aan lijfrente in 2013</v>
      </c>
      <c r="D27" s="27">
        <v>0</v>
      </c>
      <c r="F27" s="13"/>
      <c r="U27" s="13"/>
      <c r="V27" s="13"/>
      <c r="W27" s="13"/>
      <c r="X27" s="13"/>
      <c r="Y27" s="13"/>
    </row>
    <row r="28" spans="2:26" x14ac:dyDescent="0.2">
      <c r="B28" s="63" t="s">
        <v>5</v>
      </c>
      <c r="D28" s="34">
        <f>IF((D27-D19)&gt;D23,D23,MAX(0,D27-D19))</f>
        <v>0</v>
      </c>
      <c r="F28" s="13"/>
      <c r="G28" s="25"/>
      <c r="U28" s="13"/>
      <c r="V28" s="13"/>
      <c r="W28" s="13"/>
      <c r="X28" s="13"/>
      <c r="Y28" s="13"/>
    </row>
    <row r="29" spans="2:26" x14ac:dyDescent="0.2">
      <c r="B29" s="63" t="s">
        <v>6</v>
      </c>
      <c r="D29" s="34">
        <f>MAX(0,D27-D28-D19)</f>
        <v>0</v>
      </c>
      <c r="F29" s="13"/>
      <c r="U29" s="13"/>
      <c r="V29" s="13"/>
      <c r="W29" s="13"/>
      <c r="X29" s="13"/>
      <c r="Y29" s="13"/>
    </row>
    <row r="30" spans="2:26" x14ac:dyDescent="0.2">
      <c r="B30" s="28"/>
      <c r="C30" s="28"/>
      <c r="D30" s="55"/>
      <c r="U30" s="13"/>
      <c r="V30" s="13"/>
      <c r="W30" s="13"/>
      <c r="X30" s="13"/>
      <c r="Y30" s="13"/>
    </row>
    <row r="31" spans="2:26" x14ac:dyDescent="0.2">
      <c r="B31" s="56" t="s">
        <v>7</v>
      </c>
      <c r="C31" s="28"/>
      <c r="D31" s="28"/>
      <c r="F31" s="50">
        <f>D2</f>
        <v>2013</v>
      </c>
      <c r="G31" s="50">
        <f>F31-1</f>
        <v>2012</v>
      </c>
      <c r="H31" s="50">
        <f t="shared" ref="H31:J31" si="0">G31-1</f>
        <v>2011</v>
      </c>
      <c r="I31" s="50">
        <f t="shared" si="0"/>
        <v>2010</v>
      </c>
      <c r="J31" s="50">
        <f t="shared" si="0"/>
        <v>2009</v>
      </c>
      <c r="K31" s="117" t="s">
        <v>23</v>
      </c>
      <c r="L31" s="132"/>
      <c r="M31" s="133"/>
      <c r="N31" s="133"/>
      <c r="U31" s="13"/>
      <c r="V31" s="42"/>
      <c r="W31" s="13"/>
      <c r="X31" s="13"/>
      <c r="Y31" s="13"/>
    </row>
    <row r="32" spans="2:26" x14ac:dyDescent="0.2">
      <c r="B32" s="28"/>
      <c r="C32" s="28"/>
      <c r="D32" s="16" t="str">
        <f>"Nog ongebruikt begin "&amp;D2</f>
        <v>Nog ongebruikt begin 2013</v>
      </c>
      <c r="F32" s="34">
        <f>D21</f>
        <v>0</v>
      </c>
      <c r="G32" s="34">
        <f>'2012'!F34</f>
        <v>0</v>
      </c>
      <c r="H32" s="34">
        <f>'2012'!G34</f>
        <v>0</v>
      </c>
      <c r="I32" s="34">
        <f>'2012'!H34</f>
        <v>0</v>
      </c>
      <c r="J32" s="34">
        <f>'2012'!I34</f>
        <v>0</v>
      </c>
      <c r="K32" s="132"/>
      <c r="L32" s="132"/>
      <c r="M32" s="133"/>
      <c r="N32" s="133"/>
      <c r="U32" s="13"/>
      <c r="V32" s="13"/>
      <c r="W32" s="13"/>
      <c r="X32" s="13"/>
      <c r="Y32" s="13"/>
    </row>
    <row r="33" spans="1:29" x14ac:dyDescent="0.2">
      <c r="B33" s="28"/>
      <c r="C33" s="28"/>
      <c r="D33" s="16" t="str">
        <f>"Gebruikt in "&amp;D2</f>
        <v>Gebruikt in 2013</v>
      </c>
      <c r="F33" s="35">
        <f>D29</f>
        <v>0</v>
      </c>
      <c r="G33" s="35">
        <f>IF(G32&lt;($D28-SUM(H33:$N33)),G32,($D28-SUM(H33:$N33)))</f>
        <v>0</v>
      </c>
      <c r="H33" s="35">
        <f>IF(H32&lt;($D28-SUM(I33:$N33)),H32,($D28-SUM(I33:$N33)))</f>
        <v>0</v>
      </c>
      <c r="I33" s="35">
        <f>IF(I32&lt;($D28-SUM(J33:$N33)),I32,($D28-SUM(J33:$N33)))</f>
        <v>0</v>
      </c>
      <c r="J33" s="35">
        <f>IF(J32&lt;($D28-SUM(K33:$N33)),J32,($D28-SUM(K33:$N33)))</f>
        <v>0</v>
      </c>
      <c r="K33" s="132"/>
      <c r="L33" s="132"/>
      <c r="M33" s="133"/>
      <c r="N33" s="133"/>
      <c r="U33" s="13"/>
      <c r="V33" s="13"/>
      <c r="W33" s="13"/>
      <c r="X33" s="13"/>
      <c r="Y33" s="13"/>
    </row>
    <row r="34" spans="1:29" x14ac:dyDescent="0.2">
      <c r="B34" s="28"/>
      <c r="C34" s="28"/>
      <c r="D34" s="57" t="s">
        <v>31</v>
      </c>
      <c r="E34" s="36"/>
      <c r="F34" s="37">
        <f t="shared" ref="F34:J34" si="1">F32-F33</f>
        <v>0</v>
      </c>
      <c r="G34" s="37">
        <f t="shared" si="1"/>
        <v>0</v>
      </c>
      <c r="H34" s="37">
        <f t="shared" si="1"/>
        <v>0</v>
      </c>
      <c r="I34" s="37">
        <f t="shared" si="1"/>
        <v>0</v>
      </c>
      <c r="J34" s="37">
        <f t="shared" si="1"/>
        <v>0</v>
      </c>
      <c r="K34" s="134"/>
      <c r="L34" s="134"/>
      <c r="M34" s="133"/>
      <c r="N34" s="133"/>
      <c r="U34" s="13"/>
      <c r="V34" s="13"/>
      <c r="W34" s="13"/>
      <c r="X34" s="13"/>
      <c r="Y34" s="13"/>
    </row>
    <row r="35" spans="1:29" x14ac:dyDescent="0.2">
      <c r="B35" s="28"/>
      <c r="C35" s="28"/>
      <c r="D35" s="16"/>
      <c r="F35" s="39"/>
      <c r="G35" s="39"/>
      <c r="H35" s="39"/>
      <c r="I35" s="39"/>
      <c r="J35" s="39"/>
      <c r="K35" s="132"/>
      <c r="L35" s="132"/>
      <c r="M35" s="133"/>
      <c r="N35" s="133"/>
      <c r="U35" s="13"/>
      <c r="V35" s="13"/>
      <c r="W35" s="13"/>
      <c r="X35" s="13"/>
      <c r="Y35" s="13"/>
    </row>
    <row r="36" spans="1:29" x14ac:dyDescent="0.2">
      <c r="B36" s="64" t="s">
        <v>27</v>
      </c>
      <c r="C36" s="65"/>
      <c r="D36" s="66"/>
      <c r="E36" s="67"/>
      <c r="F36" s="68"/>
      <c r="G36" s="39"/>
      <c r="H36" s="39"/>
      <c r="I36" s="39"/>
      <c r="J36" s="39"/>
      <c r="K36" s="39"/>
      <c r="U36" s="13"/>
      <c r="V36" s="13"/>
      <c r="W36" s="13"/>
      <c r="X36" s="13"/>
      <c r="Y36" s="13"/>
    </row>
    <row r="37" spans="1:29" x14ac:dyDescent="0.2">
      <c r="B37" s="65"/>
      <c r="C37" s="65"/>
      <c r="D37" s="66" t="str">
        <f>"Stand FOR begin "&amp;(D2-1)</f>
        <v>Stand FOR begin 2012</v>
      </c>
      <c r="E37" s="67"/>
      <c r="G37" s="68">
        <f>'2012'!G41</f>
        <v>0</v>
      </c>
      <c r="H37" s="39"/>
      <c r="I37" s="39"/>
      <c r="J37" s="39"/>
      <c r="K37" s="39"/>
      <c r="L37" s="39"/>
      <c r="U37" s="13"/>
      <c r="V37" s="13"/>
      <c r="W37" s="13"/>
      <c r="X37" s="13"/>
      <c r="Y37" s="13"/>
    </row>
    <row r="38" spans="1:29" x14ac:dyDescent="0.2">
      <c r="B38" s="65"/>
      <c r="C38" s="65"/>
      <c r="D38" s="66" t="str">
        <f>B17</f>
        <v>Toename FOR in 2012</v>
      </c>
      <c r="E38" s="67"/>
      <c r="G38" s="68">
        <f>D17</f>
        <v>0</v>
      </c>
      <c r="H38" s="39"/>
      <c r="I38" s="39"/>
      <c r="J38" s="39"/>
      <c r="K38" s="39"/>
      <c r="L38" s="39"/>
      <c r="U38" s="13"/>
      <c r="V38" s="13"/>
      <c r="W38" s="13"/>
      <c r="X38" s="13"/>
      <c r="Y38" s="13"/>
    </row>
    <row r="39" spans="1:29" x14ac:dyDescent="0.2">
      <c r="B39" s="65"/>
      <c r="C39" s="65"/>
      <c r="D39" s="66" t="str">
        <f t="shared" ref="D39" si="2">B18</f>
        <v>Afname FOR (excl. omzetting in lijfrente) in 2012</v>
      </c>
      <c r="E39" s="67"/>
      <c r="G39" s="68">
        <f>D18</f>
        <v>0</v>
      </c>
      <c r="H39" s="39"/>
      <c r="I39" s="39"/>
      <c r="J39" s="39"/>
      <c r="K39" s="39"/>
      <c r="L39" s="39"/>
      <c r="U39" s="13"/>
      <c r="V39" s="13"/>
      <c r="W39" s="13"/>
      <c r="X39" s="13"/>
      <c r="Y39" s="13"/>
    </row>
    <row r="40" spans="1:29" x14ac:dyDescent="0.2">
      <c r="B40" s="65"/>
      <c r="C40" s="65"/>
      <c r="D40" s="66" t="str">
        <f>"Bedrag FOR omgezet naar lijfrente in "&amp;(D2-1)</f>
        <v>Bedrag FOR omgezet naar lijfrente in 2012</v>
      </c>
      <c r="E40" s="67"/>
      <c r="G40" s="69">
        <f>'2012'!D19</f>
        <v>0</v>
      </c>
      <c r="H40" s="39"/>
      <c r="I40" s="39"/>
      <c r="J40" s="39"/>
      <c r="K40" s="39"/>
      <c r="L40" s="39"/>
      <c r="U40" s="13"/>
      <c r="V40" s="13"/>
      <c r="W40" s="13"/>
      <c r="X40" s="13"/>
      <c r="Y40" s="13"/>
    </row>
    <row r="41" spans="1:29" x14ac:dyDescent="0.2">
      <c r="B41" s="65"/>
      <c r="C41" s="65"/>
      <c r="D41" s="70" t="str">
        <f>"Stand FOR eind "&amp;(D2-1)</f>
        <v>Stand FOR eind 2012</v>
      </c>
      <c r="E41" s="71"/>
      <c r="G41" s="72">
        <f>SUM(G37:G38)-G39-G40</f>
        <v>0</v>
      </c>
      <c r="H41" s="39"/>
      <c r="I41" s="39"/>
      <c r="J41" s="39"/>
      <c r="K41" s="39"/>
      <c r="L41" s="39"/>
      <c r="U41" s="13"/>
      <c r="V41" s="13"/>
      <c r="W41" s="13"/>
      <c r="X41" s="13"/>
      <c r="Y41" s="13"/>
    </row>
    <row r="42" spans="1:29" x14ac:dyDescent="0.2">
      <c r="B42" s="114" t="s">
        <v>37</v>
      </c>
      <c r="D42" s="12"/>
      <c r="F42" s="39"/>
      <c r="G42" s="39"/>
      <c r="H42" s="39"/>
      <c r="I42" s="39"/>
      <c r="J42" s="39"/>
      <c r="K42" s="39"/>
      <c r="L42" s="39"/>
    </row>
    <row r="43" spans="1:29" x14ac:dyDescent="0.2">
      <c r="A43" s="13"/>
      <c r="B43" s="13"/>
      <c r="C43" s="13"/>
      <c r="D43" s="40"/>
      <c r="E43" s="13"/>
      <c r="F43" s="41"/>
      <c r="G43" s="41"/>
      <c r="H43" s="41"/>
      <c r="I43" s="41"/>
      <c r="J43" s="41"/>
      <c r="K43" s="41"/>
      <c r="L43" s="41"/>
      <c r="M43" s="13"/>
      <c r="N43" s="40"/>
      <c r="O43" s="40"/>
      <c r="P43" s="40"/>
      <c r="Q43" s="40"/>
      <c r="R43" s="40"/>
      <c r="S43" s="40"/>
      <c r="T43" s="40"/>
      <c r="U43" s="13"/>
      <c r="V43" s="13"/>
      <c r="W43" s="13"/>
      <c r="X43" s="13"/>
      <c r="Y43" s="13"/>
      <c r="Z43" s="13"/>
      <c r="AA43" s="13"/>
      <c r="AB43" s="13"/>
      <c r="AC43" s="13"/>
    </row>
    <row r="44" spans="1:29" x14ac:dyDescent="0.2">
      <c r="A44" s="13"/>
      <c r="B44" s="13"/>
      <c r="C44" s="13"/>
      <c r="D44" s="40"/>
      <c r="E44" s="13"/>
      <c r="F44" s="41"/>
      <c r="G44" s="41"/>
      <c r="H44" s="41"/>
      <c r="I44" s="41"/>
      <c r="J44" s="41"/>
      <c r="K44" s="41"/>
      <c r="L44" s="41"/>
      <c r="M44" s="13"/>
      <c r="N44" s="40"/>
      <c r="O44" s="40"/>
      <c r="P44" s="40"/>
      <c r="Q44" s="40"/>
      <c r="R44" s="40"/>
      <c r="S44" s="40"/>
      <c r="T44" s="40"/>
      <c r="U44" s="13"/>
      <c r="V44" s="13"/>
      <c r="W44" s="13"/>
      <c r="X44" s="13"/>
      <c r="Y44" s="13"/>
      <c r="Z44" s="13"/>
      <c r="AA44" s="13"/>
      <c r="AB44" s="13"/>
      <c r="AC44" s="13"/>
    </row>
    <row r="45" spans="1:29" x14ac:dyDescent="0.2">
      <c r="A45" s="13"/>
      <c r="B45" s="13"/>
      <c r="C45" s="13"/>
      <c r="D45" s="13"/>
      <c r="E45" s="13"/>
      <c r="F45" s="13"/>
      <c r="G45" s="13"/>
      <c r="H45" s="13"/>
      <c r="I45" s="13"/>
      <c r="J45" s="13"/>
      <c r="K45" s="13"/>
      <c r="L45" s="13"/>
      <c r="M45" s="13"/>
      <c r="N45" s="40"/>
      <c r="O45" s="40"/>
      <c r="P45" s="40"/>
      <c r="Q45" s="40"/>
      <c r="R45" s="40"/>
      <c r="S45" s="40"/>
      <c r="T45" s="40"/>
      <c r="U45" s="13"/>
      <c r="V45" s="13"/>
      <c r="W45" s="13"/>
      <c r="X45" s="13"/>
      <c r="Y45" s="13"/>
      <c r="Z45" s="13"/>
      <c r="AA45" s="13"/>
      <c r="AB45" s="13"/>
      <c r="AC45" s="13"/>
    </row>
    <row r="46" spans="1:29" x14ac:dyDescent="0.2">
      <c r="A46" s="13"/>
      <c r="B46" s="13"/>
      <c r="C46" s="13"/>
      <c r="D46" s="13"/>
      <c r="E46" s="13"/>
      <c r="F46" s="13"/>
      <c r="G46" s="13"/>
      <c r="H46" s="13"/>
      <c r="I46" s="13"/>
      <c r="J46" s="13"/>
      <c r="K46" s="13"/>
      <c r="L46" s="13"/>
      <c r="M46" s="13"/>
      <c r="N46" s="40"/>
      <c r="O46" s="40"/>
      <c r="P46" s="40"/>
      <c r="Q46" s="40"/>
      <c r="R46" s="40"/>
      <c r="S46" s="40"/>
      <c r="T46" s="40"/>
      <c r="U46" s="13"/>
      <c r="V46" s="13"/>
      <c r="W46" s="13"/>
      <c r="X46" s="13"/>
      <c r="Y46" s="13"/>
      <c r="Z46" s="13"/>
      <c r="AA46" s="13"/>
      <c r="AB46" s="13"/>
      <c r="AC46" s="13"/>
    </row>
    <row r="47" spans="1:29" x14ac:dyDescent="0.2">
      <c r="A47" s="13"/>
      <c r="B47" s="13"/>
      <c r="C47" s="13"/>
      <c r="D47" s="13"/>
      <c r="E47" s="13"/>
      <c r="F47" s="13"/>
      <c r="G47" s="13"/>
      <c r="H47" s="13"/>
      <c r="I47" s="13"/>
      <c r="J47" s="13"/>
      <c r="K47" s="13"/>
      <c r="L47" s="13"/>
      <c r="M47" s="13"/>
      <c r="N47" s="40"/>
      <c r="O47" s="40"/>
      <c r="P47" s="40"/>
      <c r="Q47" s="40"/>
      <c r="R47" s="40"/>
      <c r="S47" s="40"/>
      <c r="T47" s="40"/>
      <c r="U47" s="13"/>
      <c r="V47" s="13"/>
      <c r="W47" s="13"/>
      <c r="X47" s="13"/>
      <c r="Y47" s="13"/>
      <c r="Z47" s="13"/>
      <c r="AA47" s="13"/>
      <c r="AB47" s="13"/>
      <c r="AC47" s="13"/>
    </row>
    <row r="48" spans="1:29"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c r="AA48" s="13"/>
      <c r="AB48" s="13"/>
      <c r="AC48" s="13"/>
    </row>
    <row r="49" spans="1:29"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c r="AA49" s="13"/>
      <c r="AB49" s="13"/>
      <c r="AC49" s="13"/>
    </row>
    <row r="50" spans="1:29"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c r="AA50" s="13"/>
      <c r="AB50" s="13"/>
      <c r="AC50" s="13"/>
    </row>
    <row r="51" spans="1:29" x14ac:dyDescent="0.2">
      <c r="A51" s="13"/>
      <c r="B51" s="13"/>
      <c r="C51" s="13"/>
      <c r="D51" s="13"/>
      <c r="E51" s="13"/>
      <c r="F51" s="13"/>
      <c r="G51" s="13"/>
      <c r="H51" s="13"/>
      <c r="I51" s="13"/>
      <c r="J51" s="13"/>
      <c r="K51" s="13"/>
      <c r="L51" s="13"/>
      <c r="M51" s="13"/>
      <c r="N51" s="40"/>
      <c r="O51" s="40"/>
      <c r="P51" s="40"/>
      <c r="Q51" s="40"/>
      <c r="R51" s="40"/>
      <c r="S51" s="40"/>
      <c r="T51" s="40"/>
      <c r="U51" s="13"/>
      <c r="V51" s="13"/>
      <c r="W51" s="13"/>
      <c r="X51" s="13"/>
      <c r="Y51" s="13"/>
      <c r="Z51" s="13"/>
      <c r="AA51" s="13"/>
      <c r="AB51" s="13"/>
      <c r="AC51" s="13"/>
    </row>
    <row r="52" spans="1:29"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c r="AA52" s="13"/>
      <c r="AB52" s="13"/>
      <c r="AC52" s="13"/>
    </row>
    <row r="53" spans="1:29"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c r="AA53" s="13"/>
      <c r="AB53" s="13"/>
      <c r="AC53" s="13"/>
    </row>
    <row r="54" spans="1:29"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c r="AA54" s="13"/>
      <c r="AB54" s="13"/>
      <c r="AC54" s="13"/>
    </row>
    <row r="55" spans="1:29"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c r="AA55" s="13"/>
      <c r="AB55" s="13"/>
      <c r="AC55" s="13"/>
    </row>
    <row r="56" spans="1:29" x14ac:dyDescent="0.2">
      <c r="B56" s="13"/>
      <c r="C56" s="13"/>
      <c r="D56" s="13"/>
      <c r="E56" s="13"/>
      <c r="F56" s="13"/>
      <c r="G56" s="13"/>
      <c r="H56" s="13"/>
      <c r="I56" s="13"/>
      <c r="J56" s="13"/>
      <c r="K56" s="13"/>
      <c r="L56" s="13"/>
      <c r="M56" s="13"/>
    </row>
    <row r="57" spans="1:29" x14ac:dyDescent="0.2">
      <c r="B57" s="13"/>
      <c r="C57" s="13"/>
      <c r="D57" s="13"/>
      <c r="E57" s="13"/>
      <c r="F57" s="13"/>
      <c r="G57" s="13"/>
      <c r="H57" s="13"/>
      <c r="I57" s="13"/>
      <c r="J57" s="13"/>
      <c r="K57" s="13"/>
      <c r="L57" s="13"/>
      <c r="M57" s="13"/>
    </row>
    <row r="58" spans="1:29" x14ac:dyDescent="0.2">
      <c r="B58" s="13"/>
      <c r="C58" s="13"/>
      <c r="D58" s="13"/>
      <c r="E58" s="13"/>
      <c r="F58" s="13"/>
      <c r="G58" s="13"/>
      <c r="H58" s="13"/>
      <c r="I58" s="13"/>
      <c r="J58" s="13"/>
      <c r="K58" s="13"/>
      <c r="L58" s="13"/>
      <c r="M58" s="13"/>
    </row>
    <row r="59" spans="1:29" x14ac:dyDescent="0.2">
      <c r="B59" s="13"/>
      <c r="C59" s="13"/>
      <c r="D59" s="13"/>
      <c r="E59" s="13"/>
      <c r="F59" s="13"/>
      <c r="G59" s="13"/>
      <c r="H59" s="13"/>
      <c r="I59" s="13"/>
      <c r="J59" s="13"/>
      <c r="K59" s="13"/>
      <c r="L59" s="13"/>
      <c r="M59" s="13"/>
    </row>
    <row r="60" spans="1:29" x14ac:dyDescent="0.2">
      <c r="B60" s="13"/>
      <c r="C60" s="13"/>
      <c r="D60" s="13"/>
      <c r="E60" s="13"/>
      <c r="F60" s="13"/>
      <c r="G60" s="13"/>
      <c r="H60" s="13"/>
      <c r="I60" s="13"/>
      <c r="J60" s="13"/>
      <c r="K60" s="13"/>
      <c r="L60" s="13"/>
      <c r="M60" s="13"/>
    </row>
  </sheetData>
  <sheetProtection password="9A61" sheet="1" objects="1" scenarios="1"/>
  <mergeCells count="9">
    <mergeCell ref="T5:T6"/>
    <mergeCell ref="S4:T4"/>
    <mergeCell ref="Q4:R4"/>
    <mergeCell ref="N4:N6"/>
    <mergeCell ref="O4:O6"/>
    <mergeCell ref="P4:P6"/>
    <mergeCell ref="Q5:Q6"/>
    <mergeCell ref="R5:R6"/>
    <mergeCell ref="S5:S6"/>
  </mergeCells>
  <phoneticPr fontId="7" type="noConversion"/>
  <dataValidations count="5">
    <dataValidation type="whole" operator="greaterThanOrEqual" allowBlank="1" showInputMessage="1" showErrorMessage="1" sqref="D13 D6 D4 D17">
      <formula1>0</formula1>
    </dataValidation>
    <dataValidation type="list" allowBlank="1" showInputMessage="1" showErrorMessage="1" sqref="D16">
      <formula1>$O$14:$O$15</formula1>
    </dataValidation>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s>
  <hyperlinks>
    <hyperlink ref="L3" r:id="rId1" display="http://www.brightpensioen.nl/jaarruimtetool2015"/>
    <hyperlink ref="M3" r:id="rId2" display="http://www.brightpensioen.nl/jaarruimtetool2015"/>
    <hyperlink ref="B42" r:id="rId3"/>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4"/>
  <legacyDrawing r:id="rId5"/>
  <legacyDrawingHF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tint="0.59999389629810485"/>
    <pageSetUpPr fitToPage="1"/>
  </sheetPr>
  <dimension ref="A1:AC60"/>
  <sheetViews>
    <sheetView zoomScale="70" zoomScaleNormal="70" zoomScalePageLayoutView="70" workbookViewId="0">
      <selection activeCell="D6" sqref="D6"/>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lapsed="1"/>
    <col min="22" max="22" width="10.83203125" style="11" hidden="1" customWidth="1"/>
    <col min="23" max="16384" width="10.83203125" style="11"/>
  </cols>
  <sheetData>
    <row r="1" spans="2:26" ht="94" customHeight="1" x14ac:dyDescent="0.2">
      <c r="U1" s="13"/>
      <c r="V1" s="13"/>
      <c r="W1" s="13"/>
      <c r="X1" s="13"/>
      <c r="Y1" s="13"/>
    </row>
    <row r="2" spans="2:26" ht="27" customHeight="1" x14ac:dyDescent="0.35">
      <c r="B2" s="56" t="s">
        <v>30</v>
      </c>
      <c r="D2" s="14">
        <v>2012</v>
      </c>
      <c r="F2" s="107"/>
      <c r="G2" s="13"/>
      <c r="H2" s="13"/>
      <c r="I2" s="13"/>
      <c r="J2" s="13"/>
      <c r="K2" s="13"/>
      <c r="L2" s="13"/>
      <c r="M2" s="13"/>
      <c r="N2" s="15" t="s">
        <v>16</v>
      </c>
      <c r="O2" s="16"/>
      <c r="P2" s="16"/>
      <c r="Q2" s="16"/>
      <c r="R2" s="16"/>
      <c r="S2" s="16"/>
      <c r="T2" s="16"/>
      <c r="U2" s="13"/>
      <c r="V2" s="13"/>
      <c r="W2" s="13"/>
      <c r="X2" s="13"/>
      <c r="Y2" s="13"/>
      <c r="Z2" s="13"/>
    </row>
    <row r="3" spans="2:26" x14ac:dyDescent="0.2">
      <c r="B3" s="28"/>
      <c r="D3" s="131">
        <f>'2017'!geboortedatum</f>
        <v>23937</v>
      </c>
      <c r="F3" s="103"/>
      <c r="G3" s="13"/>
      <c r="H3" s="13"/>
      <c r="I3" s="13"/>
      <c r="J3" s="13"/>
      <c r="K3" s="13"/>
      <c r="L3" s="103"/>
      <c r="M3" s="103"/>
      <c r="N3" s="16"/>
      <c r="O3" s="16"/>
      <c r="P3" s="16"/>
      <c r="Q3" s="16"/>
      <c r="R3" s="16"/>
      <c r="S3" s="16"/>
      <c r="T3" s="16"/>
      <c r="U3" s="79" t="s">
        <v>29</v>
      </c>
      <c r="V3" s="79"/>
      <c r="W3" s="13"/>
      <c r="X3" s="13"/>
      <c r="Y3" s="13"/>
      <c r="Z3" s="13"/>
    </row>
    <row r="4" spans="2:26" ht="17" customHeight="1" x14ac:dyDescent="0.2">
      <c r="B4" s="28" t="str">
        <f>"Inkomen uit loondienst "&amp;(D2-1)</f>
        <v>Inkomen uit loondienst 2011</v>
      </c>
      <c r="D4" s="18">
        <v>0</v>
      </c>
      <c r="F4" s="13"/>
      <c r="G4" s="13"/>
      <c r="H4" s="13"/>
      <c r="I4" s="13"/>
      <c r="J4" s="13"/>
      <c r="K4" s="13"/>
      <c r="L4" s="13"/>
      <c r="M4" s="13"/>
      <c r="N4" s="144" t="s">
        <v>10</v>
      </c>
      <c r="O4" s="144" t="s">
        <v>15</v>
      </c>
      <c r="P4" s="144" t="s">
        <v>12</v>
      </c>
      <c r="Q4" s="146" t="s">
        <v>14</v>
      </c>
      <c r="R4" s="146"/>
      <c r="S4" s="147" t="s">
        <v>13</v>
      </c>
      <c r="T4" s="146"/>
      <c r="U4" s="78" t="s">
        <v>24</v>
      </c>
      <c r="V4" s="78" t="s">
        <v>25</v>
      </c>
      <c r="W4" s="13"/>
      <c r="X4" s="13"/>
      <c r="Y4" s="13"/>
      <c r="Z4" s="13"/>
    </row>
    <row r="5" spans="2:26" ht="17" customHeight="1" x14ac:dyDescent="0.2">
      <c r="B5" s="59" t="str">
        <f>"Winst/(Verlies) uit Onderneming "&amp;(D2-1)</f>
        <v>Winst/(Verlies) uit Onderneming 2011</v>
      </c>
      <c r="C5" s="19"/>
      <c r="D5" s="18">
        <v>0</v>
      </c>
      <c r="E5" s="19"/>
      <c r="F5" s="104"/>
      <c r="G5" s="13"/>
      <c r="H5" s="13"/>
      <c r="I5" s="13"/>
      <c r="J5" s="13"/>
      <c r="K5" s="13"/>
      <c r="L5" s="13"/>
      <c r="M5" s="13"/>
      <c r="N5" s="144"/>
      <c r="O5" s="144"/>
      <c r="P5" s="144"/>
      <c r="Q5" s="144" t="s">
        <v>9</v>
      </c>
      <c r="R5" s="144" t="s">
        <v>2</v>
      </c>
      <c r="S5" s="144">
        <f>VLOOKUP($D$2,gegevens!$B$6:$K$20,9)</f>
        <v>55</v>
      </c>
      <c r="T5" s="144">
        <f>VLOOKUP($D$2,gegevens!$B$6:$K$20,10)</f>
        <v>0</v>
      </c>
      <c r="U5" s="78"/>
      <c r="V5" s="78" t="s">
        <v>26</v>
      </c>
      <c r="W5" s="13"/>
      <c r="X5" s="13"/>
      <c r="Y5" s="13"/>
      <c r="Z5" s="13"/>
    </row>
    <row r="6" spans="2:26" ht="17" customHeight="1" x14ac:dyDescent="0.2">
      <c r="B6" s="28" t="str">
        <f>"Overig belastbaar inkomen "&amp;(D2-1)</f>
        <v>Overig belastbaar inkomen 2011</v>
      </c>
      <c r="D6" s="18">
        <v>0</v>
      </c>
      <c r="F6" s="13"/>
      <c r="G6" s="13"/>
      <c r="H6" s="13"/>
      <c r="I6" s="13"/>
      <c r="J6" s="13"/>
      <c r="K6" s="13"/>
      <c r="L6" s="13"/>
      <c r="M6" s="13"/>
      <c r="N6" s="145"/>
      <c r="O6" s="145"/>
      <c r="P6" s="145"/>
      <c r="Q6" s="145"/>
      <c r="R6" s="145"/>
      <c r="S6" s="145"/>
      <c r="T6" s="145"/>
      <c r="U6" s="79"/>
      <c r="V6" s="79"/>
      <c r="W6" s="13"/>
      <c r="X6" s="13"/>
      <c r="Y6" s="13"/>
      <c r="Z6" s="13"/>
    </row>
    <row r="7" spans="2:26" x14ac:dyDescent="0.2">
      <c r="B7" s="28"/>
      <c r="F7" s="13"/>
      <c r="G7" s="13"/>
      <c r="H7" s="13"/>
      <c r="I7" s="13"/>
      <c r="J7" s="13"/>
      <c r="K7" s="13"/>
      <c r="L7" s="13"/>
      <c r="M7" s="13"/>
      <c r="N7" s="20">
        <v>2</v>
      </c>
      <c r="O7" s="20">
        <v>3</v>
      </c>
      <c r="P7" s="20">
        <v>4</v>
      </c>
      <c r="Q7" s="20">
        <v>5</v>
      </c>
      <c r="R7" s="20">
        <v>6</v>
      </c>
      <c r="S7" s="20">
        <v>7</v>
      </c>
      <c r="T7" s="20">
        <v>8</v>
      </c>
      <c r="U7" s="53">
        <v>11</v>
      </c>
      <c r="V7" s="53">
        <v>12</v>
      </c>
      <c r="W7" s="13"/>
      <c r="X7" s="13"/>
      <c r="Y7" s="13"/>
      <c r="Z7" s="13"/>
    </row>
    <row r="8" spans="2:26" x14ac:dyDescent="0.2">
      <c r="B8" s="28" t="s">
        <v>10</v>
      </c>
      <c r="D8" s="21">
        <f>N8</f>
        <v>11829</v>
      </c>
      <c r="F8" s="13"/>
      <c r="G8" s="13"/>
      <c r="H8" s="13"/>
      <c r="I8" s="13"/>
      <c r="J8" s="13"/>
      <c r="K8" s="13"/>
      <c r="L8" s="13"/>
      <c r="M8" s="13"/>
      <c r="N8" s="22">
        <f t="array" ref="N8">VLOOKUP($D$2,gegevens!$B$6:$I$20,N7)</f>
        <v>11829</v>
      </c>
      <c r="O8" s="23">
        <f>VLOOKUP($D$2,gegevens!$B$6:$I$20,O7)</f>
        <v>0.17</v>
      </c>
      <c r="P8" s="24">
        <f t="array" ref="P8">VLOOKUP($D$2,gegevens!$B$6:$I$20,P7)</f>
        <v>7.5</v>
      </c>
      <c r="Q8" s="22">
        <f>VLOOKUP($D$2,gegevens!$B$6:$I$20,Q7)</f>
        <v>162457</v>
      </c>
      <c r="R8" s="22">
        <f>VLOOKUP($D$2,gegevens!$B$6:$I$20,R7)</f>
        <v>27618</v>
      </c>
      <c r="S8" s="22">
        <f>VLOOKUP($D$2,gegevens!$B$6:$I$20,S7)</f>
        <v>6989</v>
      </c>
      <c r="T8" s="22">
        <f>VLOOKUP($D$2,gegevens!$B$6:$N$20,T7)</f>
        <v>13802</v>
      </c>
      <c r="U8" s="80">
        <f>VLOOKUP($D$2-1,gegevens!$B$6:$N$20,U7)</f>
        <v>0.12</v>
      </c>
      <c r="V8" s="81">
        <f>VLOOKUP($D$2-1,gegevens!$B$6:$N$20,V7)</f>
        <v>11882</v>
      </c>
      <c r="W8" s="13"/>
      <c r="X8" s="13"/>
      <c r="Y8" s="13"/>
      <c r="Z8" s="13"/>
    </row>
    <row r="9" spans="2:26" x14ac:dyDescent="0.2">
      <c r="B9" s="28"/>
      <c r="F9" s="13"/>
      <c r="G9" s="13"/>
      <c r="H9" s="13"/>
      <c r="I9" s="13"/>
      <c r="J9" s="13"/>
      <c r="K9" s="13"/>
      <c r="L9" s="13"/>
      <c r="M9" s="13"/>
      <c r="N9" s="16"/>
      <c r="O9" s="16"/>
      <c r="P9" s="16"/>
      <c r="Q9" s="16"/>
      <c r="R9" s="16"/>
      <c r="S9" s="86">
        <f>ROUNDUP(17%*D10,0)</f>
        <v>0</v>
      </c>
      <c r="T9" s="16"/>
      <c r="U9" s="78"/>
      <c r="V9" s="78"/>
      <c r="W9" s="13"/>
      <c r="X9" s="13"/>
      <c r="Y9" s="13"/>
      <c r="Z9" s="13"/>
    </row>
    <row r="10" spans="2:26" x14ac:dyDescent="0.2">
      <c r="B10" s="28" t="str">
        <f>"Premiegrondslag in "&amp;D2</f>
        <v>Premiegrondslag in 2012</v>
      </c>
      <c r="D10" s="25">
        <f>MAX(0,ROUNDUP(MIN(D4+D5+D6-D8,Q8),0))</f>
        <v>0</v>
      </c>
      <c r="F10" s="13"/>
      <c r="G10" s="13"/>
      <c r="H10" s="13"/>
      <c r="I10" s="13"/>
      <c r="J10" s="13"/>
      <c r="K10" s="13"/>
      <c r="L10" s="13"/>
      <c r="M10" s="13"/>
      <c r="O10" s="12" t="s">
        <v>21</v>
      </c>
      <c r="P10" s="12" t="s">
        <v>20</v>
      </c>
      <c r="U10" s="13"/>
      <c r="V10" s="13"/>
      <c r="W10" s="13"/>
      <c r="X10" s="13"/>
      <c r="Y10" s="13"/>
      <c r="Z10" s="13"/>
    </row>
    <row r="11" spans="2:26" x14ac:dyDescent="0.2">
      <c r="B11" s="28" t="s">
        <v>11</v>
      </c>
      <c r="D11" s="26">
        <f>O8</f>
        <v>0.17</v>
      </c>
      <c r="F11" s="13"/>
      <c r="G11" s="13"/>
      <c r="H11" s="13"/>
      <c r="I11" s="13"/>
      <c r="J11" s="13"/>
      <c r="K11" s="13"/>
      <c r="L11" s="13"/>
      <c r="M11" s="13"/>
      <c r="N11" s="12" t="s">
        <v>32</v>
      </c>
      <c r="O11" s="82">
        <f>D2-YEAR(geboortedatum)-1</f>
        <v>46</v>
      </c>
      <c r="P11" s="12">
        <f>12-MONTH(geboortedatum)</f>
        <v>5</v>
      </c>
      <c r="S11" s="12" t="s">
        <v>22</v>
      </c>
      <c r="T11" s="12">
        <f>IF(O11&lt;S5,1,IF(O11&gt;S5,2,IF(P11&lt;T5,1,2)))</f>
        <v>1</v>
      </c>
      <c r="U11" s="13"/>
      <c r="V11" s="13"/>
      <c r="W11" s="13"/>
      <c r="X11" s="13"/>
      <c r="Y11" s="13"/>
      <c r="Z11" s="13"/>
    </row>
    <row r="12" spans="2:26" x14ac:dyDescent="0.2">
      <c r="B12" s="28"/>
      <c r="F12" s="13"/>
      <c r="G12" s="13"/>
      <c r="H12" s="13"/>
      <c r="I12" s="13"/>
      <c r="J12" s="13"/>
      <c r="K12" s="13"/>
      <c r="L12" s="13"/>
      <c r="M12" s="13"/>
      <c r="N12" s="12" t="s">
        <v>33</v>
      </c>
      <c r="O12" s="82">
        <f>S5+10</f>
        <v>65</v>
      </c>
      <c r="P12" s="12">
        <f>T5</f>
        <v>0</v>
      </c>
      <c r="S12" s="12" t="s">
        <v>34</v>
      </c>
      <c r="T12" s="12">
        <f>IF(T13&lt;0,1,0)</f>
        <v>1</v>
      </c>
      <c r="U12" s="13"/>
      <c r="V12" s="13"/>
      <c r="W12" s="13"/>
      <c r="X12" s="13"/>
      <c r="Y12" s="13"/>
      <c r="Z12" s="13"/>
    </row>
    <row r="13" spans="2:26" x14ac:dyDescent="0.2">
      <c r="B13" s="28" t="str">
        <f>"Pensioentoename "&amp;(D2-1)&amp;" (=Factor A)"</f>
        <v>Pensioentoename 2011 (=Factor A)</v>
      </c>
      <c r="D13" s="27">
        <v>0</v>
      </c>
      <c r="F13" s="13"/>
      <c r="G13" s="13"/>
      <c r="H13" s="13"/>
      <c r="I13" s="13"/>
      <c r="J13" s="13"/>
      <c r="K13" s="13"/>
      <c r="L13" s="13"/>
      <c r="M13" s="13"/>
      <c r="T13" s="89">
        <f>O11-O12+(P11-P12)/12</f>
        <v>-18.583333333333332</v>
      </c>
      <c r="U13" s="87"/>
      <c r="V13" s="13"/>
      <c r="W13" s="13"/>
      <c r="X13" s="13"/>
      <c r="Y13" s="13"/>
      <c r="Z13" s="13"/>
    </row>
    <row r="14" spans="2:26" x14ac:dyDescent="0.2">
      <c r="B14" s="28" t="s">
        <v>12</v>
      </c>
      <c r="D14" s="28">
        <f>P8</f>
        <v>7.5</v>
      </c>
      <c r="F14" s="13"/>
      <c r="G14" s="13"/>
      <c r="H14" s="13"/>
      <c r="I14" s="13"/>
      <c r="J14" s="13"/>
      <c r="K14" s="13"/>
      <c r="L14" s="13"/>
      <c r="M14" s="13"/>
      <c r="O14" s="83">
        <v>0</v>
      </c>
      <c r="U14" s="13"/>
      <c r="V14" s="13"/>
      <c r="W14" s="13"/>
      <c r="X14" s="13"/>
      <c r="Y14" s="13"/>
      <c r="Z14" s="13"/>
    </row>
    <row r="15" spans="2:26" x14ac:dyDescent="0.2">
      <c r="B15" s="28"/>
      <c r="D15" s="28"/>
      <c r="F15" s="13"/>
      <c r="G15" s="13"/>
      <c r="H15" s="13"/>
      <c r="I15" s="13"/>
      <c r="J15" s="13"/>
      <c r="K15" s="13"/>
      <c r="L15" s="13"/>
      <c r="M15" s="13"/>
      <c r="O15" s="83">
        <v>1</v>
      </c>
      <c r="U15" s="13"/>
      <c r="V15" s="13"/>
      <c r="W15" s="13"/>
      <c r="X15" s="13"/>
      <c r="Y15" s="13"/>
      <c r="Z15" s="13"/>
    </row>
    <row r="16" spans="2:26" x14ac:dyDescent="0.2">
      <c r="B16" s="59" t="str">
        <f>"Gebruik gemaakt van de oudedagsreserve (FOR) in "&amp;(D2-1)&amp;"?"</f>
        <v>Gebruik gemaakt van de oudedagsreserve (FOR) in 2011?</v>
      </c>
      <c r="D16" s="84"/>
      <c r="E16" s="54">
        <f>IF(D16=N16,1,0)</f>
        <v>1</v>
      </c>
      <c r="F16" s="13"/>
      <c r="G16" s="13"/>
      <c r="H16" s="13"/>
      <c r="I16" s="13"/>
      <c r="J16" s="13"/>
      <c r="K16" s="13"/>
      <c r="L16" s="13"/>
      <c r="M16" s="13"/>
      <c r="U16" s="13"/>
      <c r="V16" s="13"/>
      <c r="W16" s="13"/>
      <c r="X16" s="13"/>
      <c r="Y16" s="13"/>
      <c r="Z16" s="13"/>
    </row>
    <row r="17" spans="2:26" x14ac:dyDescent="0.2">
      <c r="B17" s="120" t="str">
        <f>"Toename FOR in "&amp;(D2-1)</f>
        <v>Toename FOR in 2011</v>
      </c>
      <c r="D17" s="27">
        <f>IF(AND(D16=1,D18=0),MIN(U8*D5,V8),0)</f>
        <v>0</v>
      </c>
      <c r="F17" s="13"/>
      <c r="G17" s="13"/>
      <c r="H17" s="13"/>
      <c r="I17" s="13"/>
      <c r="J17" s="13"/>
      <c r="K17" s="13"/>
      <c r="L17" s="13"/>
      <c r="M17" s="13"/>
      <c r="U17" s="13"/>
      <c r="V17" s="13"/>
      <c r="W17" s="13"/>
      <c r="X17" s="13"/>
      <c r="Y17" s="13"/>
      <c r="Z17" s="13"/>
    </row>
    <row r="18" spans="2:26" x14ac:dyDescent="0.2">
      <c r="B18" s="120" t="str">
        <f>"Afname FOR (excl. omzetting in lijfrente) in "&amp;(D2-1)</f>
        <v>Afname FOR (excl. omzetting in lijfrente) in 2011</v>
      </c>
      <c r="C18" s="19"/>
      <c r="D18" s="27">
        <v>0</v>
      </c>
      <c r="E18" s="19"/>
      <c r="U18" s="13"/>
      <c r="V18" s="13"/>
      <c r="W18" s="13"/>
      <c r="X18" s="13"/>
      <c r="Y18" s="13"/>
      <c r="Z18" s="13"/>
    </row>
    <row r="19" spans="2:26" x14ac:dyDescent="0.2">
      <c r="B19" s="120" t="str">
        <f>"Bedrag FOR omgezet naar lijfrente in "&amp;(D2)</f>
        <v>Bedrag FOR omgezet naar lijfrente in 2012</v>
      </c>
      <c r="C19" s="19"/>
      <c r="D19" s="27">
        <v>0</v>
      </c>
      <c r="E19" s="19"/>
      <c r="F19" s="105"/>
      <c r="G19" s="74" t="s">
        <v>28</v>
      </c>
      <c r="H19" s="77">
        <f>ROUNDUP(G41,0)</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2012</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2012</v>
      </c>
      <c r="D23" s="21">
        <f>MIN(SUM(G32:M32),S9,CHOOSE(T11,S8,T8))</f>
        <v>0</v>
      </c>
      <c r="F23" s="13"/>
      <c r="U23" s="13"/>
      <c r="V23" s="13"/>
      <c r="W23" s="13"/>
      <c r="X23" s="13"/>
      <c r="Y23" s="13"/>
      <c r="Z23" s="13"/>
    </row>
    <row r="24" spans="2:26" ht="19" thickBot="1" x14ac:dyDescent="0.25">
      <c r="B24" s="28"/>
      <c r="D24" s="25"/>
      <c r="F24" s="13"/>
      <c r="U24" s="13"/>
      <c r="V24" s="13"/>
      <c r="W24" s="13"/>
      <c r="X24" s="13"/>
      <c r="Y24" s="13"/>
    </row>
    <row r="25" spans="2:26" ht="19" thickBot="1" x14ac:dyDescent="0.25">
      <c r="B25" s="62" t="str">
        <f>"Maximaal toegelaten lijfrentestorting in "&amp;D2</f>
        <v>Maximaal toegelaten lijfrentestorting in 2012</v>
      </c>
      <c r="C25" s="32"/>
      <c r="D25" s="33">
        <f>D21+D23+D19</f>
        <v>0</v>
      </c>
      <c r="F25" s="13"/>
      <c r="U25" s="13"/>
      <c r="V25" s="13"/>
      <c r="W25" s="13"/>
      <c r="X25" s="13"/>
      <c r="Y25" s="13"/>
    </row>
    <row r="26" spans="2:26" x14ac:dyDescent="0.2">
      <c r="B26" s="28"/>
      <c r="D26" s="25"/>
      <c r="F26" s="13"/>
      <c r="U26" s="13"/>
      <c r="V26" s="13"/>
      <c r="W26" s="13"/>
      <c r="X26" s="13"/>
      <c r="Y26" s="13"/>
    </row>
    <row r="27" spans="2:26" x14ac:dyDescent="0.2">
      <c r="B27" s="28" t="str">
        <f>"Betaald aan lijfrente in "&amp;D2</f>
        <v>Betaald aan lijfrente in 2012</v>
      </c>
      <c r="D27" s="27">
        <v>0</v>
      </c>
      <c r="F27" s="13"/>
      <c r="U27" s="13"/>
      <c r="V27" s="13"/>
      <c r="W27" s="13"/>
      <c r="X27" s="13"/>
      <c r="Y27" s="13"/>
    </row>
    <row r="28" spans="2:26" x14ac:dyDescent="0.2">
      <c r="B28" s="63" t="s">
        <v>5</v>
      </c>
      <c r="D28" s="34">
        <f>IF((D27-D19)&gt;D23,D23,MAX(0,D27-D19))</f>
        <v>0</v>
      </c>
      <c r="F28" s="13"/>
      <c r="G28" s="25"/>
      <c r="U28" s="13"/>
      <c r="V28" s="13"/>
      <c r="W28" s="13"/>
      <c r="X28" s="13"/>
      <c r="Y28" s="13"/>
    </row>
    <row r="29" spans="2:26" x14ac:dyDescent="0.2">
      <c r="B29" s="63" t="s">
        <v>6</v>
      </c>
      <c r="D29" s="34">
        <f>MAX(0,D27-D28-D19)</f>
        <v>0</v>
      </c>
      <c r="F29" s="13"/>
      <c r="U29" s="13"/>
      <c r="V29" s="13"/>
      <c r="W29" s="13"/>
      <c r="X29" s="13"/>
      <c r="Y29" s="13"/>
    </row>
    <row r="30" spans="2:26" x14ac:dyDescent="0.2">
      <c r="B30" s="28"/>
      <c r="C30" s="28"/>
      <c r="D30" s="55"/>
      <c r="U30" s="13"/>
      <c r="V30" s="13"/>
      <c r="W30" s="13"/>
      <c r="X30" s="13"/>
      <c r="Y30" s="13"/>
    </row>
    <row r="31" spans="2:26" x14ac:dyDescent="0.2">
      <c r="B31" s="56" t="s">
        <v>7</v>
      </c>
      <c r="C31" s="28"/>
      <c r="D31" s="28"/>
      <c r="F31" s="50">
        <f>D2</f>
        <v>2012</v>
      </c>
      <c r="G31" s="50">
        <f>F31-1</f>
        <v>2011</v>
      </c>
      <c r="H31" s="50">
        <f t="shared" ref="H31:I31" si="0">G31-1</f>
        <v>2010</v>
      </c>
      <c r="I31" s="50">
        <f t="shared" si="0"/>
        <v>2009</v>
      </c>
      <c r="J31" s="116" t="s">
        <v>23</v>
      </c>
      <c r="L31" s="12"/>
      <c r="M31" s="12"/>
      <c r="S31" s="13"/>
      <c r="T31" s="42"/>
      <c r="U31" s="13"/>
      <c r="V31" s="13"/>
      <c r="W31" s="13"/>
      <c r="X31" s="13"/>
      <c r="Y31" s="13"/>
    </row>
    <row r="32" spans="2:26" x14ac:dyDescent="0.2">
      <c r="B32" s="28"/>
      <c r="C32" s="28"/>
      <c r="D32" s="16" t="str">
        <f>"Nog ongebruikt begin "&amp;D2</f>
        <v>Nog ongebruikt begin 2012</v>
      </c>
      <c r="F32" s="34">
        <f>D21</f>
        <v>0</v>
      </c>
      <c r="G32" s="34">
        <f>'2011'!F34</f>
        <v>0</v>
      </c>
      <c r="H32" s="34">
        <f>'2011'!G34</f>
        <v>0</v>
      </c>
      <c r="I32" s="34">
        <f>'2011'!H34</f>
        <v>0</v>
      </c>
      <c r="L32" s="12"/>
      <c r="M32" s="12"/>
      <c r="S32" s="13"/>
      <c r="T32" s="13"/>
      <c r="U32" s="13"/>
      <c r="V32" s="13"/>
      <c r="W32" s="13"/>
      <c r="X32" s="13"/>
      <c r="Y32" s="13"/>
    </row>
    <row r="33" spans="1:29" x14ac:dyDescent="0.2">
      <c r="B33" s="28"/>
      <c r="C33" s="28"/>
      <c r="D33" s="16" t="str">
        <f>"Gebruikt in "&amp;D2</f>
        <v>Gebruikt in 2012</v>
      </c>
      <c r="F33" s="35">
        <f>D29</f>
        <v>0</v>
      </c>
      <c r="G33" s="35">
        <f>IF(G32&lt;($D28-SUM(H33:$N33)),G32,($D28-SUM(H33:$N33)))</f>
        <v>0</v>
      </c>
      <c r="H33" s="35">
        <f>IF(H32&lt;($D28-SUM(I33:$N33)),H32,($D28-SUM(I33:$N33)))</f>
        <v>0</v>
      </c>
      <c r="I33" s="35">
        <f>IF(I32&lt;($D28-SUM(J33:$N33)),I32,($D28-SUM(J33:$N33)))</f>
        <v>0</v>
      </c>
      <c r="L33" s="12"/>
      <c r="M33" s="12"/>
      <c r="S33" s="13"/>
      <c r="T33" s="13"/>
      <c r="U33" s="13"/>
      <c r="V33" s="13"/>
      <c r="W33" s="13"/>
      <c r="X33" s="13"/>
      <c r="Y33" s="13"/>
    </row>
    <row r="34" spans="1:29" x14ac:dyDescent="0.2">
      <c r="B34" s="28"/>
      <c r="C34" s="28"/>
      <c r="D34" s="57" t="s">
        <v>31</v>
      </c>
      <c r="E34" s="36"/>
      <c r="F34" s="37">
        <f t="shared" ref="F34:I34" si="1">F32-F33</f>
        <v>0</v>
      </c>
      <c r="G34" s="37">
        <f t="shared" si="1"/>
        <v>0</v>
      </c>
      <c r="H34" s="37">
        <f t="shared" si="1"/>
        <v>0</v>
      </c>
      <c r="I34" s="37">
        <f t="shared" si="1"/>
        <v>0</v>
      </c>
      <c r="J34" s="36"/>
      <c r="K34" s="36"/>
      <c r="L34" s="12"/>
      <c r="M34" s="12"/>
      <c r="S34" s="13"/>
      <c r="T34" s="13"/>
      <c r="U34" s="13"/>
      <c r="V34" s="13"/>
      <c r="W34" s="13"/>
      <c r="X34" s="13"/>
      <c r="Y34" s="13"/>
    </row>
    <row r="35" spans="1:29" x14ac:dyDescent="0.2">
      <c r="B35" s="28"/>
      <c r="C35" s="28"/>
      <c r="D35" s="16"/>
      <c r="F35" s="39"/>
      <c r="G35" s="39"/>
      <c r="H35" s="39"/>
      <c r="I35" s="39"/>
      <c r="L35" s="12"/>
      <c r="M35" s="12"/>
      <c r="S35" s="13"/>
      <c r="T35" s="13"/>
      <c r="U35" s="13"/>
      <c r="V35" s="13"/>
      <c r="W35" s="13"/>
      <c r="X35" s="13"/>
      <c r="Y35" s="13"/>
    </row>
    <row r="36" spans="1:29" x14ac:dyDescent="0.2">
      <c r="B36" s="64" t="s">
        <v>27</v>
      </c>
      <c r="C36" s="65"/>
      <c r="D36" s="66"/>
      <c r="E36" s="67"/>
      <c r="F36" s="68"/>
      <c r="G36" s="39"/>
      <c r="H36" s="39"/>
      <c r="I36" s="39"/>
      <c r="J36" s="39"/>
      <c r="U36" s="13"/>
      <c r="V36" s="13"/>
      <c r="W36" s="13"/>
      <c r="X36" s="13"/>
      <c r="Y36" s="13"/>
    </row>
    <row r="37" spans="1:29" x14ac:dyDescent="0.2">
      <c r="B37" s="65"/>
      <c r="C37" s="65"/>
      <c r="D37" s="66" t="str">
        <f>"Stand FOR begin "&amp;(D2-1)</f>
        <v>Stand FOR begin 2011</v>
      </c>
      <c r="E37" s="67"/>
      <c r="G37" s="68">
        <f>'2011'!G41</f>
        <v>0</v>
      </c>
      <c r="H37" s="39"/>
      <c r="I37" s="39"/>
      <c r="J37" s="39"/>
      <c r="K37" s="39"/>
      <c r="U37" s="13"/>
      <c r="V37" s="13"/>
      <c r="W37" s="13"/>
      <c r="X37" s="13"/>
      <c r="Y37" s="13"/>
    </row>
    <row r="38" spans="1:29" x14ac:dyDescent="0.2">
      <c r="B38" s="65"/>
      <c r="C38" s="65"/>
      <c r="D38" s="66" t="str">
        <f>B17</f>
        <v>Toename FOR in 2011</v>
      </c>
      <c r="E38" s="67"/>
      <c r="G38" s="68">
        <f>D17</f>
        <v>0</v>
      </c>
      <c r="H38" s="39"/>
      <c r="I38" s="39"/>
      <c r="J38" s="39"/>
      <c r="K38" s="39"/>
      <c r="U38" s="13"/>
      <c r="V38" s="13"/>
      <c r="W38" s="13"/>
      <c r="X38" s="13"/>
      <c r="Y38" s="13"/>
    </row>
    <row r="39" spans="1:29" x14ac:dyDescent="0.2">
      <c r="B39" s="65"/>
      <c r="C39" s="65"/>
      <c r="D39" s="66" t="str">
        <f t="shared" ref="D39" si="2">B18</f>
        <v>Afname FOR (excl. omzetting in lijfrente) in 2011</v>
      </c>
      <c r="E39" s="67"/>
      <c r="G39" s="68">
        <f>D18</f>
        <v>0</v>
      </c>
      <c r="H39" s="39"/>
      <c r="I39" s="39"/>
      <c r="J39" s="39"/>
      <c r="K39" s="39"/>
      <c r="U39" s="13"/>
      <c r="V39" s="13"/>
      <c r="W39" s="13"/>
      <c r="X39" s="13"/>
      <c r="Y39" s="13"/>
    </row>
    <row r="40" spans="1:29" x14ac:dyDescent="0.2">
      <c r="B40" s="65"/>
      <c r="C40" s="65"/>
      <c r="D40" s="66" t="str">
        <f>"Bedrag FOR omgezet naar lijfrente in "&amp;(D2-1)</f>
        <v>Bedrag FOR omgezet naar lijfrente in 2011</v>
      </c>
      <c r="E40" s="67"/>
      <c r="G40" s="69">
        <f>'2011'!D19</f>
        <v>0</v>
      </c>
      <c r="H40" s="39"/>
      <c r="I40" s="39"/>
      <c r="J40" s="39"/>
      <c r="K40" s="39"/>
      <c r="U40" s="13"/>
      <c r="V40" s="13"/>
      <c r="W40" s="13"/>
      <c r="X40" s="13"/>
      <c r="Y40" s="13"/>
    </row>
    <row r="41" spans="1:29" x14ac:dyDescent="0.2">
      <c r="B41" s="65"/>
      <c r="C41" s="65"/>
      <c r="D41" s="70" t="str">
        <f>"Stand FOR eind "&amp;(D2-1)</f>
        <v>Stand FOR eind 2011</v>
      </c>
      <c r="E41" s="71"/>
      <c r="G41" s="72">
        <f>SUM(G37:G38)-G39-G40</f>
        <v>0</v>
      </c>
      <c r="H41" s="39"/>
      <c r="I41" s="39"/>
      <c r="J41" s="39"/>
      <c r="K41" s="39"/>
      <c r="U41" s="13"/>
      <c r="V41" s="13"/>
      <c r="W41" s="13"/>
      <c r="X41" s="13"/>
      <c r="Y41" s="13"/>
    </row>
    <row r="42" spans="1:29" x14ac:dyDescent="0.2">
      <c r="B42" s="114" t="s">
        <v>37</v>
      </c>
      <c r="D42" s="12"/>
      <c r="F42" s="39"/>
      <c r="G42" s="39"/>
      <c r="H42" s="39"/>
      <c r="I42" s="39"/>
      <c r="J42" s="39"/>
      <c r="K42" s="39"/>
    </row>
    <row r="43" spans="1:29" x14ac:dyDescent="0.2">
      <c r="A43" s="13"/>
      <c r="B43" s="13"/>
      <c r="C43" s="13"/>
      <c r="D43" s="40"/>
      <c r="E43" s="13"/>
      <c r="F43" s="41"/>
      <c r="G43" s="41"/>
      <c r="H43" s="41"/>
      <c r="I43" s="41"/>
      <c r="J43" s="41"/>
      <c r="K43" s="41"/>
      <c r="L43" s="13"/>
      <c r="M43" s="13"/>
      <c r="N43" s="40"/>
      <c r="O43" s="40"/>
      <c r="P43" s="40"/>
      <c r="Q43" s="40"/>
      <c r="R43" s="40"/>
      <c r="S43" s="40"/>
      <c r="T43" s="40"/>
      <c r="U43" s="13"/>
      <c r="V43" s="13"/>
      <c r="W43" s="13"/>
      <c r="X43" s="13"/>
      <c r="Y43" s="13"/>
      <c r="Z43" s="13"/>
      <c r="AA43" s="13"/>
      <c r="AB43" s="13"/>
      <c r="AC43" s="13"/>
    </row>
    <row r="44" spans="1:29" x14ac:dyDescent="0.2">
      <c r="A44" s="13"/>
      <c r="B44" s="13"/>
      <c r="C44" s="13"/>
      <c r="D44" s="40"/>
      <c r="E44" s="13"/>
      <c r="F44" s="41"/>
      <c r="G44" s="41"/>
      <c r="H44" s="41"/>
      <c r="I44" s="41"/>
      <c r="J44" s="41"/>
      <c r="K44" s="41"/>
      <c r="L44" s="13"/>
      <c r="M44" s="13"/>
      <c r="N44" s="40"/>
      <c r="O44" s="40"/>
      <c r="P44" s="40"/>
      <c r="Q44" s="40"/>
      <c r="R44" s="40"/>
      <c r="S44" s="40"/>
      <c r="T44" s="40"/>
      <c r="U44" s="13"/>
      <c r="V44" s="13"/>
      <c r="W44" s="13"/>
      <c r="X44" s="13"/>
      <c r="Y44" s="13"/>
      <c r="Z44" s="13"/>
      <c r="AA44" s="13"/>
      <c r="AB44" s="13"/>
      <c r="AC44" s="13"/>
    </row>
    <row r="45" spans="1:29" x14ac:dyDescent="0.2">
      <c r="A45" s="13"/>
      <c r="B45" s="13"/>
      <c r="C45" s="13"/>
      <c r="D45" s="13"/>
      <c r="E45" s="13"/>
      <c r="F45" s="13"/>
      <c r="G45" s="13"/>
      <c r="H45" s="13"/>
      <c r="I45" s="13"/>
      <c r="J45" s="13"/>
      <c r="K45" s="13"/>
      <c r="L45" s="13"/>
      <c r="M45" s="13"/>
      <c r="N45" s="40"/>
      <c r="O45" s="40"/>
      <c r="P45" s="40"/>
      <c r="Q45" s="40"/>
      <c r="R45" s="40"/>
      <c r="S45" s="40"/>
      <c r="T45" s="40"/>
      <c r="U45" s="13"/>
      <c r="V45" s="13"/>
      <c r="W45" s="13"/>
      <c r="X45" s="13"/>
      <c r="Y45" s="13"/>
      <c r="Z45" s="13"/>
      <c r="AA45" s="13"/>
      <c r="AB45" s="13"/>
      <c r="AC45" s="13"/>
    </row>
    <row r="46" spans="1:29" x14ac:dyDescent="0.2">
      <c r="A46" s="13"/>
      <c r="B46" s="13"/>
      <c r="C46" s="13"/>
      <c r="D46" s="13"/>
      <c r="E46" s="13"/>
      <c r="F46" s="13"/>
      <c r="G46" s="13"/>
      <c r="H46" s="13"/>
      <c r="I46" s="13"/>
      <c r="J46" s="13"/>
      <c r="K46" s="13"/>
      <c r="L46" s="13"/>
      <c r="M46" s="13"/>
      <c r="N46" s="40"/>
      <c r="O46" s="40"/>
      <c r="P46" s="40"/>
      <c r="Q46" s="40"/>
      <c r="R46" s="40"/>
      <c r="S46" s="40"/>
      <c r="T46" s="40"/>
      <c r="U46" s="13"/>
      <c r="V46" s="13"/>
      <c r="W46" s="13"/>
      <c r="X46" s="13"/>
      <c r="Y46" s="13"/>
      <c r="Z46" s="13"/>
      <c r="AA46" s="13"/>
      <c r="AB46" s="13"/>
      <c r="AC46" s="13"/>
    </row>
    <row r="47" spans="1:29" x14ac:dyDescent="0.2">
      <c r="A47" s="13"/>
      <c r="B47" s="13"/>
      <c r="C47" s="13"/>
      <c r="D47" s="13"/>
      <c r="E47" s="13"/>
      <c r="F47" s="13"/>
      <c r="G47" s="13"/>
      <c r="H47" s="13"/>
      <c r="I47" s="13"/>
      <c r="J47" s="13"/>
      <c r="K47" s="13"/>
      <c r="L47" s="13"/>
      <c r="M47" s="13"/>
      <c r="N47" s="40"/>
      <c r="O47" s="40"/>
      <c r="P47" s="40"/>
      <c r="Q47" s="40"/>
      <c r="R47" s="40"/>
      <c r="S47" s="40"/>
      <c r="T47" s="40"/>
      <c r="U47" s="13"/>
      <c r="V47" s="13"/>
      <c r="W47" s="13"/>
      <c r="X47" s="13"/>
      <c r="Y47" s="13"/>
      <c r="Z47" s="13"/>
      <c r="AA47" s="13"/>
      <c r="AB47" s="13"/>
      <c r="AC47" s="13"/>
    </row>
    <row r="48" spans="1:29"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c r="AA48" s="13"/>
      <c r="AB48" s="13"/>
      <c r="AC48" s="13"/>
    </row>
    <row r="49" spans="1:29"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c r="AA49" s="13"/>
      <c r="AB49" s="13"/>
      <c r="AC49" s="13"/>
    </row>
    <row r="50" spans="1:29"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c r="AA50" s="13"/>
      <c r="AB50" s="13"/>
      <c r="AC50" s="13"/>
    </row>
    <row r="51" spans="1:29" x14ac:dyDescent="0.2">
      <c r="A51" s="13"/>
      <c r="B51" s="13"/>
      <c r="C51" s="13"/>
      <c r="D51" s="13"/>
      <c r="E51" s="13"/>
      <c r="F51" s="13"/>
      <c r="G51" s="13"/>
      <c r="H51" s="13"/>
      <c r="I51" s="13"/>
      <c r="J51" s="13"/>
      <c r="K51" s="13"/>
      <c r="L51" s="13"/>
      <c r="M51" s="13"/>
      <c r="N51" s="40"/>
      <c r="O51" s="40"/>
      <c r="P51" s="40"/>
      <c r="Q51" s="40"/>
      <c r="R51" s="40"/>
      <c r="S51" s="40"/>
      <c r="T51" s="40"/>
      <c r="U51" s="13"/>
      <c r="V51" s="13"/>
      <c r="W51" s="13"/>
      <c r="X51" s="13"/>
      <c r="Y51" s="13"/>
      <c r="Z51" s="13"/>
      <c r="AA51" s="13"/>
      <c r="AB51" s="13"/>
      <c r="AC51" s="13"/>
    </row>
    <row r="52" spans="1:29"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c r="AA52" s="13"/>
      <c r="AB52" s="13"/>
      <c r="AC52" s="13"/>
    </row>
    <row r="53" spans="1:29"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c r="AA53" s="13"/>
      <c r="AB53" s="13"/>
      <c r="AC53" s="13"/>
    </row>
    <row r="54" spans="1:29"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c r="AA54" s="13"/>
      <c r="AB54" s="13"/>
      <c r="AC54" s="13"/>
    </row>
    <row r="55" spans="1:29"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c r="AA55" s="13"/>
      <c r="AB55" s="13"/>
      <c r="AC55" s="13"/>
    </row>
    <row r="56" spans="1:29" x14ac:dyDescent="0.2">
      <c r="B56" s="13"/>
      <c r="C56" s="13"/>
      <c r="D56" s="13"/>
      <c r="E56" s="13"/>
      <c r="F56" s="13"/>
      <c r="G56" s="13"/>
      <c r="H56" s="13"/>
      <c r="I56" s="13"/>
      <c r="J56" s="13"/>
      <c r="K56" s="13"/>
      <c r="L56" s="13"/>
      <c r="M56" s="13"/>
    </row>
    <row r="57" spans="1:29" x14ac:dyDescent="0.2">
      <c r="B57" s="13"/>
      <c r="C57" s="13"/>
      <c r="D57" s="13"/>
      <c r="E57" s="13"/>
      <c r="F57" s="13"/>
      <c r="G57" s="13"/>
      <c r="H57" s="13"/>
      <c r="I57" s="13"/>
      <c r="J57" s="13"/>
      <c r="K57" s="13"/>
      <c r="L57" s="13"/>
      <c r="M57" s="13"/>
    </row>
    <row r="58" spans="1:29" x14ac:dyDescent="0.2">
      <c r="B58" s="13"/>
      <c r="C58" s="13"/>
      <c r="D58" s="13"/>
      <c r="E58" s="13"/>
      <c r="F58" s="13"/>
      <c r="G58" s="13"/>
      <c r="H58" s="13"/>
      <c r="I58" s="13"/>
      <c r="J58" s="13"/>
      <c r="K58" s="13"/>
      <c r="L58" s="13"/>
      <c r="M58" s="13"/>
    </row>
    <row r="59" spans="1:29" x14ac:dyDescent="0.2">
      <c r="B59" s="13"/>
      <c r="C59" s="13"/>
      <c r="D59" s="13"/>
      <c r="E59" s="13"/>
      <c r="F59" s="13"/>
      <c r="G59" s="13"/>
      <c r="H59" s="13"/>
      <c r="I59" s="13"/>
      <c r="J59" s="13"/>
      <c r="K59" s="13"/>
      <c r="L59" s="13"/>
      <c r="M59" s="13"/>
    </row>
    <row r="60" spans="1:29" x14ac:dyDescent="0.2">
      <c r="B60" s="13"/>
      <c r="C60" s="13"/>
      <c r="D60" s="13"/>
      <c r="E60" s="13"/>
      <c r="F60" s="13"/>
      <c r="G60" s="13"/>
      <c r="H60" s="13"/>
      <c r="I60" s="13"/>
      <c r="J60" s="13"/>
      <c r="K60" s="13"/>
      <c r="L60" s="13"/>
      <c r="M60" s="13"/>
    </row>
  </sheetData>
  <sheetProtection password="9A61" sheet="1" objects="1" scenarios="1"/>
  <mergeCells count="9">
    <mergeCell ref="T5:T6"/>
    <mergeCell ref="S4:T4"/>
    <mergeCell ref="Q4:R4"/>
    <mergeCell ref="N4:N6"/>
    <mergeCell ref="O4:O6"/>
    <mergeCell ref="P4:P6"/>
    <mergeCell ref="Q5:Q6"/>
    <mergeCell ref="R5:R6"/>
    <mergeCell ref="S5:S6"/>
  </mergeCells>
  <phoneticPr fontId="7" type="noConversion"/>
  <dataValidations count="5">
    <dataValidation type="whole" operator="greaterThanOrEqual" allowBlank="1" showInputMessage="1" showErrorMessage="1" sqref="D13 D6 D4 D17">
      <formula1>0</formula1>
    </dataValidation>
    <dataValidation type="list" allowBlank="1" showInputMessage="1" showErrorMessage="1" sqref="D16">
      <formula1>$O$14:$O$15</formula1>
    </dataValidation>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s>
  <hyperlinks>
    <hyperlink ref="L3" r:id="rId1" display="http://www.brightpensioen.nl/jaarruimtetool2015"/>
    <hyperlink ref="M3" r:id="rId2" display="http://www.brightpensioen.nl/jaarruimtetool2015"/>
    <hyperlink ref="B42" r:id="rId3"/>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4"/>
  <legacyDrawing r:id="rId5"/>
  <legacyDrawingHF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tint="0.59999389629810485"/>
    <pageSetUpPr fitToPage="1"/>
  </sheetPr>
  <dimension ref="A1:AC60"/>
  <sheetViews>
    <sheetView zoomScale="70" zoomScaleNormal="70" zoomScalePageLayoutView="70" workbookViewId="0">
      <selection activeCell="D6" sqref="D6"/>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lapsed="1"/>
    <col min="22" max="22" width="10.83203125" style="11" hidden="1" customWidth="1"/>
    <col min="23" max="16384" width="10.83203125" style="11"/>
  </cols>
  <sheetData>
    <row r="1" spans="2:26" ht="94" customHeight="1" x14ac:dyDescent="0.2">
      <c r="U1" s="13"/>
      <c r="V1" s="13"/>
      <c r="W1" s="13"/>
      <c r="X1" s="13"/>
      <c r="Y1" s="13"/>
    </row>
    <row r="2" spans="2:26" ht="27" customHeight="1" x14ac:dyDescent="0.35">
      <c r="B2" s="56" t="s">
        <v>30</v>
      </c>
      <c r="D2" s="14">
        <v>2011</v>
      </c>
      <c r="F2" s="107"/>
      <c r="G2" s="13"/>
      <c r="H2" s="13"/>
      <c r="I2" s="13"/>
      <c r="J2" s="13"/>
      <c r="K2" s="13"/>
      <c r="L2" s="13"/>
      <c r="M2" s="13"/>
      <c r="N2" s="15" t="s">
        <v>16</v>
      </c>
      <c r="O2" s="16"/>
      <c r="P2" s="16"/>
      <c r="Q2" s="16"/>
      <c r="R2" s="16"/>
      <c r="S2" s="16"/>
      <c r="T2" s="16"/>
      <c r="U2" s="13"/>
      <c r="V2" s="13"/>
      <c r="W2" s="13"/>
      <c r="X2" s="13"/>
      <c r="Y2" s="13"/>
      <c r="Z2" s="13"/>
    </row>
    <row r="3" spans="2:26" x14ac:dyDescent="0.2">
      <c r="B3" s="28"/>
      <c r="D3" s="131">
        <f>'2017'!geboortedatum</f>
        <v>23937</v>
      </c>
      <c r="F3" s="103"/>
      <c r="G3" s="13"/>
      <c r="H3" s="13"/>
      <c r="I3" s="13"/>
      <c r="J3" s="13"/>
      <c r="K3" s="13"/>
      <c r="L3" s="103"/>
      <c r="M3" s="103"/>
      <c r="N3" s="16"/>
      <c r="O3" s="16"/>
      <c r="P3" s="16"/>
      <c r="Q3" s="16"/>
      <c r="R3" s="16"/>
      <c r="S3" s="16"/>
      <c r="T3" s="16"/>
      <c r="U3" s="79" t="s">
        <v>29</v>
      </c>
      <c r="V3" s="79"/>
      <c r="W3" s="13"/>
      <c r="X3" s="13"/>
      <c r="Y3" s="13"/>
      <c r="Z3" s="13"/>
    </row>
    <row r="4" spans="2:26" ht="17" customHeight="1" x14ac:dyDescent="0.2">
      <c r="B4" s="28" t="str">
        <f>"Inkomen uit loondienst "&amp;(D2-1)</f>
        <v>Inkomen uit loondienst 2010</v>
      </c>
      <c r="D4" s="18">
        <v>0</v>
      </c>
      <c r="F4" s="13"/>
      <c r="G4" s="13"/>
      <c r="H4" s="13"/>
      <c r="I4" s="13"/>
      <c r="J4" s="13"/>
      <c r="K4" s="13"/>
      <c r="L4" s="13"/>
      <c r="M4" s="13"/>
      <c r="N4" s="144" t="s">
        <v>10</v>
      </c>
      <c r="O4" s="144" t="s">
        <v>15</v>
      </c>
      <c r="P4" s="144" t="s">
        <v>12</v>
      </c>
      <c r="Q4" s="146" t="s">
        <v>14</v>
      </c>
      <c r="R4" s="146"/>
      <c r="S4" s="147" t="s">
        <v>13</v>
      </c>
      <c r="T4" s="146"/>
      <c r="U4" s="78" t="s">
        <v>24</v>
      </c>
      <c r="V4" s="78" t="s">
        <v>25</v>
      </c>
      <c r="W4" s="13"/>
      <c r="X4" s="13"/>
      <c r="Y4" s="13"/>
      <c r="Z4" s="13"/>
    </row>
    <row r="5" spans="2:26" ht="17" customHeight="1" x14ac:dyDescent="0.2">
      <c r="B5" s="59" t="str">
        <f>"Winst/(Verlies) uit Onderneming "&amp;(D2-1)</f>
        <v>Winst/(Verlies) uit Onderneming 2010</v>
      </c>
      <c r="C5" s="19"/>
      <c r="D5" s="18">
        <v>0</v>
      </c>
      <c r="E5" s="19"/>
      <c r="F5" s="104"/>
      <c r="G5" s="13"/>
      <c r="H5" s="13"/>
      <c r="I5" s="13"/>
      <c r="J5" s="13"/>
      <c r="K5" s="13"/>
      <c r="L5" s="13"/>
      <c r="M5" s="13"/>
      <c r="N5" s="144"/>
      <c r="O5" s="144"/>
      <c r="P5" s="144"/>
      <c r="Q5" s="144" t="s">
        <v>9</v>
      </c>
      <c r="R5" s="144" t="s">
        <v>2</v>
      </c>
      <c r="S5" s="144">
        <f>VLOOKUP($D$2,gegevens!$B$6:$K$20,9)</f>
        <v>55</v>
      </c>
      <c r="T5" s="144">
        <f>VLOOKUP($D$2,gegevens!$B$6:$K$20,10)</f>
        <v>0</v>
      </c>
      <c r="U5" s="78"/>
      <c r="V5" s="78" t="s">
        <v>26</v>
      </c>
      <c r="W5" s="13"/>
      <c r="X5" s="13"/>
      <c r="Y5" s="13"/>
      <c r="Z5" s="13"/>
    </row>
    <row r="6" spans="2:26" ht="17" customHeight="1" x14ac:dyDescent="0.2">
      <c r="B6" s="28" t="str">
        <f>"Overig belastbaar inkomen "&amp;(D2-1)</f>
        <v>Overig belastbaar inkomen 2010</v>
      </c>
      <c r="D6" s="18">
        <v>0</v>
      </c>
      <c r="F6" s="13"/>
      <c r="G6" s="13"/>
      <c r="H6" s="13"/>
      <c r="I6" s="13"/>
      <c r="J6" s="13"/>
      <c r="K6" s="13"/>
      <c r="L6" s="13"/>
      <c r="M6" s="13"/>
      <c r="N6" s="145"/>
      <c r="O6" s="145"/>
      <c r="P6" s="145"/>
      <c r="Q6" s="145"/>
      <c r="R6" s="145"/>
      <c r="S6" s="145"/>
      <c r="T6" s="145"/>
      <c r="U6" s="79"/>
      <c r="V6" s="79"/>
      <c r="W6" s="13"/>
      <c r="X6" s="13"/>
      <c r="Y6" s="13"/>
      <c r="Z6" s="13"/>
    </row>
    <row r="7" spans="2:26" x14ac:dyDescent="0.2">
      <c r="B7" s="28"/>
      <c r="F7" s="13"/>
      <c r="G7" s="13"/>
      <c r="H7" s="13"/>
      <c r="I7" s="13"/>
      <c r="J7" s="13"/>
      <c r="K7" s="13"/>
      <c r="L7" s="13"/>
      <c r="M7" s="13"/>
      <c r="N7" s="20">
        <v>2</v>
      </c>
      <c r="O7" s="20">
        <v>3</v>
      </c>
      <c r="P7" s="20">
        <v>4</v>
      </c>
      <c r="Q7" s="20">
        <v>5</v>
      </c>
      <c r="R7" s="20">
        <v>6</v>
      </c>
      <c r="S7" s="20">
        <v>7</v>
      </c>
      <c r="T7" s="20">
        <v>8</v>
      </c>
      <c r="U7" s="53">
        <v>11</v>
      </c>
      <c r="V7" s="53">
        <v>12</v>
      </c>
      <c r="W7" s="13"/>
      <c r="X7" s="13"/>
      <c r="Y7" s="13"/>
      <c r="Z7" s="13"/>
    </row>
    <row r="8" spans="2:26" x14ac:dyDescent="0.2">
      <c r="B8" s="28" t="s">
        <v>10</v>
      </c>
      <c r="D8" s="21">
        <f>N8</f>
        <v>11631</v>
      </c>
      <c r="F8" s="13"/>
      <c r="G8" s="13"/>
      <c r="H8" s="13"/>
      <c r="I8" s="13"/>
      <c r="J8" s="13"/>
      <c r="K8" s="13"/>
      <c r="L8" s="13"/>
      <c r="M8" s="13"/>
      <c r="N8" s="22">
        <f t="array" ref="N8">VLOOKUP($D$2,gegevens!$B$6:$I$20,N7)</f>
        <v>11631</v>
      </c>
      <c r="O8" s="23">
        <f>VLOOKUP($D$2,gegevens!$B$6:$I$20,O7)</f>
        <v>0.17</v>
      </c>
      <c r="P8" s="24">
        <f t="array" ref="P8">VLOOKUP($D$2,gegevens!$B$6:$I$20,P7)</f>
        <v>7.5</v>
      </c>
      <c r="Q8" s="22">
        <f>VLOOKUP($D$2,gegevens!$B$6:$I$20,Q7)</f>
        <v>159741</v>
      </c>
      <c r="R8" s="22">
        <f>VLOOKUP($D$2,gegevens!$B$6:$I$20,R7)</f>
        <v>27156</v>
      </c>
      <c r="S8" s="22">
        <f>VLOOKUP($D$2,gegevens!$B$6:$I$20,S7)</f>
        <v>6872</v>
      </c>
      <c r="T8" s="22">
        <f>VLOOKUP($D$2,gegevens!$B$6:$N$20,T7)</f>
        <v>13571</v>
      </c>
      <c r="U8" s="80">
        <f>VLOOKUP($D$2-1,gegevens!$B$6:$N$20,U7)</f>
        <v>0.12</v>
      </c>
      <c r="V8" s="81">
        <f>VLOOKUP($D$2-1,gegevens!$B$6:$N$20,V7)</f>
        <v>11811</v>
      </c>
      <c r="W8" s="13"/>
      <c r="X8" s="13"/>
      <c r="Y8" s="13"/>
      <c r="Z8" s="13"/>
    </row>
    <row r="9" spans="2:26" x14ac:dyDescent="0.2">
      <c r="B9" s="28"/>
      <c r="F9" s="13"/>
      <c r="G9" s="13"/>
      <c r="H9" s="13"/>
      <c r="I9" s="13"/>
      <c r="J9" s="13"/>
      <c r="K9" s="13"/>
      <c r="L9" s="13"/>
      <c r="M9" s="13"/>
      <c r="N9" s="16"/>
      <c r="O9" s="16"/>
      <c r="P9" s="16"/>
      <c r="Q9" s="16"/>
      <c r="R9" s="16"/>
      <c r="S9" s="86">
        <f>ROUNDUP(17%*D10,0)</f>
        <v>0</v>
      </c>
      <c r="T9" s="16"/>
      <c r="U9" s="78"/>
      <c r="V9" s="78"/>
      <c r="W9" s="13"/>
      <c r="X9" s="13"/>
      <c r="Y9" s="13"/>
      <c r="Z9" s="13"/>
    </row>
    <row r="10" spans="2:26" x14ac:dyDescent="0.2">
      <c r="B10" s="28" t="str">
        <f>"Premiegrondslag in "&amp;D2</f>
        <v>Premiegrondslag in 2011</v>
      </c>
      <c r="D10" s="25">
        <f>MAX(0,ROUNDUP(MIN(D4+D5+D6-D8,Q8),0))</f>
        <v>0</v>
      </c>
      <c r="F10" s="13"/>
      <c r="G10" s="13"/>
      <c r="H10" s="13"/>
      <c r="I10" s="13"/>
      <c r="J10" s="13"/>
      <c r="K10" s="13"/>
      <c r="L10" s="13"/>
      <c r="M10" s="13"/>
      <c r="O10" s="12" t="s">
        <v>21</v>
      </c>
      <c r="P10" s="12" t="s">
        <v>20</v>
      </c>
      <c r="U10" s="13"/>
      <c r="V10" s="13"/>
      <c r="W10" s="13"/>
      <c r="X10" s="13"/>
      <c r="Y10" s="13"/>
      <c r="Z10" s="13"/>
    </row>
    <row r="11" spans="2:26" x14ac:dyDescent="0.2">
      <c r="B11" s="28" t="s">
        <v>11</v>
      </c>
      <c r="D11" s="26">
        <f>O8</f>
        <v>0.17</v>
      </c>
      <c r="F11" s="13"/>
      <c r="G11" s="13"/>
      <c r="H11" s="13"/>
      <c r="I11" s="13"/>
      <c r="J11" s="13"/>
      <c r="K11" s="13"/>
      <c r="L11" s="13"/>
      <c r="M11" s="13"/>
      <c r="N11" s="12" t="s">
        <v>32</v>
      </c>
      <c r="O11" s="82">
        <f>D2-YEAR(geboortedatum)-1</f>
        <v>45</v>
      </c>
      <c r="P11" s="12">
        <f>12-MONTH(geboortedatum)</f>
        <v>5</v>
      </c>
      <c r="S11" s="12" t="s">
        <v>22</v>
      </c>
      <c r="T11" s="12">
        <f>IF(O11&lt;S5,1,IF(O11&gt;S5,2,IF(P11&lt;T5,1,2)))</f>
        <v>1</v>
      </c>
      <c r="U11" s="13"/>
      <c r="V11" s="13"/>
      <c r="W11" s="13"/>
      <c r="X11" s="13"/>
      <c r="Y11" s="13"/>
      <c r="Z11" s="13"/>
    </row>
    <row r="12" spans="2:26" x14ac:dyDescent="0.2">
      <c r="B12" s="28"/>
      <c r="F12" s="13"/>
      <c r="G12" s="13"/>
      <c r="H12" s="13"/>
      <c r="I12" s="13"/>
      <c r="J12" s="13"/>
      <c r="K12" s="13"/>
      <c r="L12" s="13"/>
      <c r="M12" s="13"/>
      <c r="N12" s="12" t="s">
        <v>33</v>
      </c>
      <c r="O12" s="82">
        <f>S5+10</f>
        <v>65</v>
      </c>
      <c r="P12" s="12">
        <f>T5</f>
        <v>0</v>
      </c>
      <c r="S12" s="12" t="s">
        <v>34</v>
      </c>
      <c r="T12" s="12">
        <f>IF(T13&lt;0,1,0)</f>
        <v>1</v>
      </c>
      <c r="U12" s="13"/>
      <c r="V12" s="13"/>
      <c r="W12" s="13"/>
      <c r="X12" s="13"/>
      <c r="Y12" s="13"/>
      <c r="Z12" s="13"/>
    </row>
    <row r="13" spans="2:26" x14ac:dyDescent="0.2">
      <c r="B13" s="28" t="str">
        <f>"Pensioentoename "&amp;(D2-1)&amp;" (=Factor A)"</f>
        <v>Pensioentoename 2010 (=Factor A)</v>
      </c>
      <c r="D13" s="27">
        <v>0</v>
      </c>
      <c r="F13" s="13"/>
      <c r="G13" s="13"/>
      <c r="H13" s="13"/>
      <c r="I13" s="13"/>
      <c r="J13" s="13"/>
      <c r="K13" s="13"/>
      <c r="L13" s="13"/>
      <c r="M13" s="13"/>
      <c r="T13" s="89">
        <f>O11-O12+(P11-P12)/12</f>
        <v>-19.583333333333332</v>
      </c>
      <c r="U13" s="87"/>
      <c r="V13" s="13"/>
      <c r="W13" s="13"/>
      <c r="X13" s="13"/>
      <c r="Y13" s="13"/>
      <c r="Z13" s="13"/>
    </row>
    <row r="14" spans="2:26" x14ac:dyDescent="0.2">
      <c r="B14" s="28" t="s">
        <v>12</v>
      </c>
      <c r="D14" s="28">
        <f>P8</f>
        <v>7.5</v>
      </c>
      <c r="F14" s="13"/>
      <c r="G14" s="13"/>
      <c r="H14" s="13"/>
      <c r="I14" s="13"/>
      <c r="J14" s="13"/>
      <c r="K14" s="13"/>
      <c r="L14" s="13"/>
      <c r="M14" s="13"/>
      <c r="O14" s="83">
        <v>0</v>
      </c>
      <c r="U14" s="13"/>
      <c r="V14" s="13"/>
      <c r="W14" s="13"/>
      <c r="X14" s="13"/>
      <c r="Y14" s="13"/>
      <c r="Z14" s="13"/>
    </row>
    <row r="15" spans="2:26" x14ac:dyDescent="0.2">
      <c r="B15" s="28"/>
      <c r="D15" s="28"/>
      <c r="F15" s="13"/>
      <c r="G15" s="13"/>
      <c r="H15" s="13"/>
      <c r="I15" s="13"/>
      <c r="J15" s="13"/>
      <c r="K15" s="13"/>
      <c r="L15" s="13"/>
      <c r="M15" s="13"/>
      <c r="O15" s="83">
        <v>1</v>
      </c>
      <c r="U15" s="13"/>
      <c r="V15" s="13"/>
      <c r="W15" s="13"/>
      <c r="X15" s="13"/>
      <c r="Y15" s="13"/>
      <c r="Z15" s="13"/>
    </row>
    <row r="16" spans="2:26" x14ac:dyDescent="0.2">
      <c r="B16" s="59" t="str">
        <f>"Gebruik gemaakt van de oudedagsreserve (FOR) in "&amp;(D2-1)&amp;"?"</f>
        <v>Gebruik gemaakt van de oudedagsreserve (FOR) in 2010?</v>
      </c>
      <c r="D16" s="84"/>
      <c r="E16" s="54">
        <f>IF(D16=N16,1,0)</f>
        <v>1</v>
      </c>
      <c r="F16" s="13"/>
      <c r="G16" s="13"/>
      <c r="H16" s="13"/>
      <c r="I16" s="13"/>
      <c r="J16" s="13"/>
      <c r="K16" s="13"/>
      <c r="L16" s="13"/>
      <c r="M16" s="13"/>
      <c r="U16" s="13"/>
      <c r="V16" s="13"/>
      <c r="W16" s="13"/>
      <c r="X16" s="13"/>
      <c r="Y16" s="13"/>
      <c r="Z16" s="13"/>
    </row>
    <row r="17" spans="2:26" x14ac:dyDescent="0.2">
      <c r="B17" s="120" t="str">
        <f>"Toename FOR in "&amp;(D2-1)</f>
        <v>Toename FOR in 2010</v>
      </c>
      <c r="D17" s="27">
        <f>IF(AND(D16=1,D18=0),MIN(U8*D5,V8),0)</f>
        <v>0</v>
      </c>
      <c r="F17" s="13"/>
      <c r="G17" s="13"/>
      <c r="H17" s="13"/>
      <c r="I17" s="13"/>
      <c r="J17" s="13"/>
      <c r="K17" s="13"/>
      <c r="L17" s="13"/>
      <c r="M17" s="13"/>
      <c r="U17" s="13"/>
      <c r="V17" s="13"/>
      <c r="W17" s="13"/>
      <c r="X17" s="13"/>
      <c r="Y17" s="13"/>
      <c r="Z17" s="13"/>
    </row>
    <row r="18" spans="2:26" x14ac:dyDescent="0.2">
      <c r="B18" s="120" t="str">
        <f>"Afname FOR (excl. omzetting in lijfrente) in "&amp;(D2-1)</f>
        <v>Afname FOR (excl. omzetting in lijfrente) in 2010</v>
      </c>
      <c r="C18" s="19"/>
      <c r="D18" s="27">
        <v>0</v>
      </c>
      <c r="E18" s="19"/>
      <c r="U18" s="13"/>
      <c r="V18" s="13"/>
      <c r="W18" s="13"/>
      <c r="X18" s="13"/>
      <c r="Y18" s="13"/>
      <c r="Z18" s="13"/>
    </row>
    <row r="19" spans="2:26" x14ac:dyDescent="0.2">
      <c r="B19" s="120" t="str">
        <f>"Bedrag FOR omgezet naar lijfrente in "&amp;(D2)</f>
        <v>Bedrag FOR omgezet naar lijfrente in 2011</v>
      </c>
      <c r="C19" s="19"/>
      <c r="D19" s="27">
        <v>0</v>
      </c>
      <c r="E19" s="19"/>
      <c r="F19" s="105"/>
      <c r="G19" s="74" t="s">
        <v>28</v>
      </c>
      <c r="H19" s="75">
        <f>ROUNDUP(G41,0)</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2011</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2011</v>
      </c>
      <c r="D23" s="21">
        <f>MIN(SUM(G32:M32),S9,CHOOSE(T11,S8,T8))</f>
        <v>0</v>
      </c>
      <c r="F23" s="13"/>
      <c r="U23" s="13"/>
      <c r="V23" s="13"/>
      <c r="W23" s="13"/>
      <c r="X23" s="13"/>
      <c r="Y23" s="13"/>
      <c r="Z23" s="13"/>
    </row>
    <row r="24" spans="2:26" ht="19" thickBot="1" x14ac:dyDescent="0.25">
      <c r="B24" s="28"/>
      <c r="D24" s="25"/>
      <c r="F24" s="13"/>
      <c r="U24" s="13"/>
      <c r="V24" s="13"/>
      <c r="W24" s="13"/>
      <c r="X24" s="13"/>
      <c r="Y24" s="13"/>
    </row>
    <row r="25" spans="2:26" ht="19" thickBot="1" x14ac:dyDescent="0.25">
      <c r="B25" s="62" t="str">
        <f>"Maximaal toegelaten lijfrentestorting in "&amp;D2</f>
        <v>Maximaal toegelaten lijfrentestorting in 2011</v>
      </c>
      <c r="C25" s="32"/>
      <c r="D25" s="33">
        <f>D21+D23+D19</f>
        <v>0</v>
      </c>
      <c r="F25" s="13"/>
      <c r="U25" s="13"/>
      <c r="V25" s="13"/>
      <c r="W25" s="13"/>
      <c r="X25" s="13"/>
      <c r="Y25" s="13"/>
    </row>
    <row r="26" spans="2:26" x14ac:dyDescent="0.2">
      <c r="B26" s="28"/>
      <c r="D26" s="25"/>
      <c r="F26" s="13"/>
      <c r="U26" s="13"/>
      <c r="V26" s="13"/>
      <c r="W26" s="13"/>
      <c r="X26" s="13"/>
      <c r="Y26" s="13"/>
    </row>
    <row r="27" spans="2:26" x14ac:dyDescent="0.2">
      <c r="B27" s="28" t="str">
        <f>"Betaald aan lijfrente in "&amp;D2</f>
        <v>Betaald aan lijfrente in 2011</v>
      </c>
      <c r="D27" s="27">
        <v>0</v>
      </c>
      <c r="F27" s="13"/>
      <c r="U27" s="13"/>
      <c r="V27" s="13"/>
      <c r="W27" s="13"/>
      <c r="X27" s="13"/>
      <c r="Y27" s="13"/>
    </row>
    <row r="28" spans="2:26" x14ac:dyDescent="0.2">
      <c r="B28" s="63" t="s">
        <v>5</v>
      </c>
      <c r="D28" s="34">
        <f>IF((D27-D19)&gt;D23,D23,MAX(0,D27-D19))</f>
        <v>0</v>
      </c>
      <c r="F28" s="13"/>
      <c r="G28" s="25"/>
      <c r="U28" s="13"/>
      <c r="V28" s="13"/>
      <c r="W28" s="13"/>
      <c r="X28" s="13"/>
      <c r="Y28" s="13"/>
    </row>
    <row r="29" spans="2:26" x14ac:dyDescent="0.2">
      <c r="B29" s="63" t="s">
        <v>6</v>
      </c>
      <c r="D29" s="34">
        <f>MAX(0,D27-D28-D19)</f>
        <v>0</v>
      </c>
      <c r="F29" s="13"/>
      <c r="U29" s="13"/>
      <c r="V29" s="13"/>
      <c r="W29" s="13"/>
      <c r="X29" s="13"/>
      <c r="Y29" s="13"/>
    </row>
    <row r="30" spans="2:26" x14ac:dyDescent="0.2">
      <c r="B30" s="28"/>
      <c r="C30" s="28"/>
      <c r="D30" s="55"/>
      <c r="U30" s="13"/>
      <c r="V30" s="13"/>
      <c r="W30" s="13"/>
      <c r="X30" s="13"/>
      <c r="Y30" s="13"/>
    </row>
    <row r="31" spans="2:26" x14ac:dyDescent="0.2">
      <c r="B31" s="56" t="s">
        <v>7</v>
      </c>
      <c r="C31" s="28"/>
      <c r="D31" s="28"/>
      <c r="F31" s="50">
        <f>D2</f>
        <v>2011</v>
      </c>
      <c r="G31" s="50">
        <f>F31-1</f>
        <v>2010</v>
      </c>
      <c r="H31" s="50">
        <f t="shared" ref="H31" si="0">G31-1</f>
        <v>2009</v>
      </c>
      <c r="I31" s="116" t="s">
        <v>23</v>
      </c>
      <c r="U31" s="13"/>
      <c r="V31" s="42"/>
      <c r="W31" s="13"/>
      <c r="X31" s="13"/>
      <c r="Y31" s="13"/>
    </row>
    <row r="32" spans="2:26" x14ac:dyDescent="0.2">
      <c r="B32" s="28"/>
      <c r="C32" s="28"/>
      <c r="D32" s="16" t="str">
        <f>"Nog ongebruikt begin "&amp;D2</f>
        <v>Nog ongebruikt begin 2011</v>
      </c>
      <c r="F32" s="34">
        <f>D21</f>
        <v>0</v>
      </c>
      <c r="G32" s="34">
        <f>'2010'!F34</f>
        <v>0</v>
      </c>
      <c r="H32" s="34">
        <f>'2010'!G34</f>
        <v>0</v>
      </c>
      <c r="U32" s="13"/>
      <c r="V32" s="13"/>
      <c r="W32" s="13"/>
      <c r="X32" s="13"/>
      <c r="Y32" s="13"/>
    </row>
    <row r="33" spans="1:29" x14ac:dyDescent="0.2">
      <c r="B33" s="28"/>
      <c r="C33" s="28"/>
      <c r="D33" s="16" t="str">
        <f>"Gebruikt in "&amp;D2</f>
        <v>Gebruikt in 2011</v>
      </c>
      <c r="F33" s="35">
        <f>D29</f>
        <v>0</v>
      </c>
      <c r="G33" s="35">
        <f>IF(G32&lt;($D28-SUM(H33:$N33)),G32,($D28-SUM(H33:$N33)))</f>
        <v>0</v>
      </c>
      <c r="H33" s="35">
        <f>IF(H32&lt;($D28-SUM(I33:$N33)),H32,($D28-SUM(I33:$N33)))</f>
        <v>0</v>
      </c>
      <c r="U33" s="13"/>
      <c r="V33" s="13"/>
      <c r="W33" s="13"/>
      <c r="X33" s="13"/>
      <c r="Y33" s="13"/>
    </row>
    <row r="34" spans="1:29" x14ac:dyDescent="0.2">
      <c r="B34" s="28"/>
      <c r="C34" s="28"/>
      <c r="D34" s="57" t="s">
        <v>31</v>
      </c>
      <c r="E34" s="36"/>
      <c r="F34" s="37">
        <f>F32-F33</f>
        <v>0</v>
      </c>
      <c r="G34" s="37">
        <f>G32-G33</f>
        <v>0</v>
      </c>
      <c r="H34" s="37">
        <f>H32-H33</f>
        <v>0</v>
      </c>
      <c r="I34" s="36"/>
      <c r="J34" s="36"/>
      <c r="L34" s="36"/>
      <c r="M34" s="36"/>
      <c r="U34" s="13"/>
      <c r="V34" s="13"/>
      <c r="W34" s="13"/>
      <c r="X34" s="13"/>
      <c r="Y34" s="13"/>
    </row>
    <row r="35" spans="1:29" x14ac:dyDescent="0.2">
      <c r="B35" s="28"/>
      <c r="C35" s="28"/>
      <c r="D35" s="16"/>
      <c r="F35" s="39"/>
      <c r="G35" s="39"/>
      <c r="H35" s="39"/>
      <c r="U35" s="13"/>
      <c r="V35" s="13"/>
      <c r="W35" s="13"/>
      <c r="X35" s="13"/>
      <c r="Y35" s="13"/>
    </row>
    <row r="36" spans="1:29" x14ac:dyDescent="0.2">
      <c r="B36" s="64" t="s">
        <v>27</v>
      </c>
      <c r="C36" s="65"/>
      <c r="D36" s="66"/>
      <c r="E36" s="67"/>
      <c r="F36" s="68"/>
      <c r="G36" s="39"/>
      <c r="H36" s="39"/>
      <c r="I36" s="39"/>
      <c r="U36" s="13"/>
      <c r="V36" s="13"/>
      <c r="W36" s="13"/>
      <c r="X36" s="13"/>
      <c r="Y36" s="13"/>
    </row>
    <row r="37" spans="1:29" x14ac:dyDescent="0.2">
      <c r="B37" s="65"/>
      <c r="C37" s="65"/>
      <c r="D37" s="66" t="str">
        <f>"Stand FOR begin "&amp;(D2-1)</f>
        <v>Stand FOR begin 2010</v>
      </c>
      <c r="E37" s="67"/>
      <c r="G37" s="68">
        <f>'2010'!G41</f>
        <v>0</v>
      </c>
      <c r="H37" s="39"/>
      <c r="I37" s="39"/>
      <c r="J37" s="39"/>
      <c r="U37" s="13"/>
      <c r="V37" s="13"/>
      <c r="W37" s="13"/>
      <c r="X37" s="13"/>
      <c r="Y37" s="13"/>
    </row>
    <row r="38" spans="1:29" x14ac:dyDescent="0.2">
      <c r="B38" s="65"/>
      <c r="C38" s="65"/>
      <c r="D38" s="66" t="str">
        <f>B17</f>
        <v>Toename FOR in 2010</v>
      </c>
      <c r="E38" s="67"/>
      <c r="G38" s="68">
        <f>D17</f>
        <v>0</v>
      </c>
      <c r="H38" s="39"/>
      <c r="I38" s="39"/>
      <c r="J38" s="39"/>
      <c r="U38" s="13"/>
      <c r="V38" s="13"/>
      <c r="W38" s="13"/>
      <c r="X38" s="13"/>
      <c r="Y38" s="13"/>
    </row>
    <row r="39" spans="1:29" x14ac:dyDescent="0.2">
      <c r="B39" s="65"/>
      <c r="C39" s="65"/>
      <c r="D39" s="66" t="str">
        <f t="shared" ref="D39" si="1">B18</f>
        <v>Afname FOR (excl. omzetting in lijfrente) in 2010</v>
      </c>
      <c r="E39" s="67"/>
      <c r="G39" s="68">
        <f>D18</f>
        <v>0</v>
      </c>
      <c r="H39" s="39"/>
      <c r="I39" s="39"/>
      <c r="J39" s="39"/>
      <c r="U39" s="13"/>
      <c r="V39" s="13"/>
      <c r="W39" s="13"/>
      <c r="X39" s="13"/>
      <c r="Y39" s="13"/>
    </row>
    <row r="40" spans="1:29" x14ac:dyDescent="0.2">
      <c r="B40" s="65"/>
      <c r="C40" s="65"/>
      <c r="D40" s="66" t="str">
        <f>"Bedrag FOR omgezet naar lijfrente in "&amp;(D2-1)</f>
        <v>Bedrag FOR omgezet naar lijfrente in 2010</v>
      </c>
      <c r="E40" s="67"/>
      <c r="G40" s="69">
        <f>'2010'!D19</f>
        <v>0</v>
      </c>
      <c r="H40" s="39"/>
      <c r="I40" s="39"/>
      <c r="J40" s="39"/>
      <c r="U40" s="13"/>
      <c r="V40" s="13"/>
      <c r="W40" s="13"/>
      <c r="X40" s="13"/>
      <c r="Y40" s="13"/>
    </row>
    <row r="41" spans="1:29" x14ac:dyDescent="0.2">
      <c r="B41" s="65"/>
      <c r="C41" s="65"/>
      <c r="D41" s="70" t="str">
        <f>"Stand FOR eind "&amp;(D2-1)</f>
        <v>Stand FOR eind 2010</v>
      </c>
      <c r="E41" s="71"/>
      <c r="G41" s="72">
        <f>SUM(G37:G38)-G39-G40</f>
        <v>0</v>
      </c>
      <c r="H41" s="39"/>
      <c r="I41" s="39"/>
      <c r="J41" s="39"/>
      <c r="U41" s="13"/>
      <c r="V41" s="13"/>
      <c r="W41" s="13"/>
      <c r="X41" s="13"/>
      <c r="Y41" s="13"/>
    </row>
    <row r="42" spans="1:29" x14ac:dyDescent="0.2">
      <c r="B42" s="114" t="s">
        <v>37</v>
      </c>
      <c r="D42" s="12"/>
      <c r="F42" s="39"/>
      <c r="G42" s="39"/>
      <c r="H42" s="39"/>
      <c r="I42" s="39"/>
      <c r="J42" s="39"/>
    </row>
    <row r="43" spans="1:29" x14ac:dyDescent="0.2">
      <c r="A43" s="13"/>
      <c r="B43" s="13"/>
      <c r="C43" s="13"/>
      <c r="D43" s="40"/>
      <c r="E43" s="13"/>
      <c r="F43" s="41"/>
      <c r="G43" s="41"/>
      <c r="H43" s="41"/>
      <c r="I43" s="41"/>
      <c r="J43" s="41"/>
      <c r="K43" s="13"/>
      <c r="L43" s="13"/>
      <c r="M43" s="13"/>
      <c r="N43" s="40"/>
      <c r="O43" s="40"/>
      <c r="P43" s="40"/>
      <c r="Q43" s="40"/>
      <c r="R43" s="40"/>
      <c r="S43" s="40"/>
      <c r="T43" s="40"/>
      <c r="U43" s="13"/>
      <c r="V43" s="13"/>
      <c r="W43" s="13"/>
      <c r="X43" s="13"/>
      <c r="Y43" s="13"/>
      <c r="Z43" s="13"/>
      <c r="AA43" s="13"/>
      <c r="AB43" s="13"/>
      <c r="AC43" s="13"/>
    </row>
    <row r="44" spans="1:29" x14ac:dyDescent="0.2">
      <c r="A44" s="13"/>
      <c r="B44" s="13"/>
      <c r="C44" s="13"/>
      <c r="D44" s="40"/>
      <c r="E44" s="13"/>
      <c r="F44" s="41"/>
      <c r="G44" s="41"/>
      <c r="H44" s="41"/>
      <c r="I44" s="41"/>
      <c r="J44" s="41"/>
      <c r="K44" s="13"/>
      <c r="L44" s="13"/>
      <c r="M44" s="13"/>
      <c r="N44" s="40"/>
      <c r="O44" s="40"/>
      <c r="P44" s="40"/>
      <c r="Q44" s="40"/>
      <c r="R44" s="40"/>
      <c r="S44" s="40"/>
      <c r="T44" s="40"/>
      <c r="U44" s="13"/>
      <c r="V44" s="13"/>
      <c r="W44" s="13"/>
      <c r="X44" s="13"/>
      <c r="Y44" s="13"/>
      <c r="Z44" s="13"/>
      <c r="AA44" s="13"/>
      <c r="AB44" s="13"/>
      <c r="AC44" s="13"/>
    </row>
    <row r="45" spans="1:29" x14ac:dyDescent="0.2">
      <c r="A45" s="13"/>
      <c r="B45" s="13"/>
      <c r="C45" s="13"/>
      <c r="D45" s="13"/>
      <c r="E45" s="13"/>
      <c r="F45" s="13"/>
      <c r="G45" s="13"/>
      <c r="H45" s="13"/>
      <c r="I45" s="13"/>
      <c r="J45" s="13"/>
      <c r="K45" s="13"/>
      <c r="L45" s="13"/>
      <c r="M45" s="13"/>
      <c r="N45" s="40"/>
      <c r="O45" s="40"/>
      <c r="P45" s="40"/>
      <c r="Q45" s="40"/>
      <c r="R45" s="40"/>
      <c r="S45" s="40"/>
      <c r="T45" s="40"/>
      <c r="U45" s="13"/>
      <c r="V45" s="13"/>
      <c r="W45" s="13"/>
      <c r="X45" s="13"/>
      <c r="Y45" s="13"/>
      <c r="Z45" s="13"/>
      <c r="AA45" s="13"/>
      <c r="AB45" s="13"/>
      <c r="AC45" s="13"/>
    </row>
    <row r="46" spans="1:29" x14ac:dyDescent="0.2">
      <c r="A46" s="13"/>
      <c r="B46" s="13"/>
      <c r="C46" s="13"/>
      <c r="D46" s="13"/>
      <c r="E46" s="13"/>
      <c r="F46" s="13"/>
      <c r="G46" s="13"/>
      <c r="H46" s="13"/>
      <c r="I46" s="13"/>
      <c r="J46" s="13"/>
      <c r="K46" s="13"/>
      <c r="L46" s="13"/>
      <c r="M46" s="13"/>
      <c r="N46" s="40"/>
      <c r="O46" s="40"/>
      <c r="P46" s="40"/>
      <c r="Q46" s="40"/>
      <c r="R46" s="40"/>
      <c r="S46" s="40"/>
      <c r="T46" s="40"/>
      <c r="U46" s="13"/>
      <c r="V46" s="13"/>
      <c r="W46" s="13"/>
      <c r="X46" s="13"/>
      <c r="Y46" s="13"/>
      <c r="Z46" s="13"/>
      <c r="AA46" s="13"/>
      <c r="AB46" s="13"/>
      <c r="AC46" s="13"/>
    </row>
    <row r="47" spans="1:29" x14ac:dyDescent="0.2">
      <c r="A47" s="13"/>
      <c r="B47" s="13"/>
      <c r="C47" s="13"/>
      <c r="D47" s="13"/>
      <c r="E47" s="13"/>
      <c r="F47" s="13"/>
      <c r="G47" s="13"/>
      <c r="H47" s="13"/>
      <c r="I47" s="13"/>
      <c r="J47" s="13"/>
      <c r="K47" s="13"/>
      <c r="L47" s="13"/>
      <c r="M47" s="13"/>
      <c r="N47" s="40"/>
      <c r="O47" s="40"/>
      <c r="P47" s="40"/>
      <c r="Q47" s="40"/>
      <c r="R47" s="40"/>
      <c r="S47" s="40"/>
      <c r="T47" s="40"/>
      <c r="U47" s="13"/>
      <c r="V47" s="13"/>
      <c r="W47" s="13"/>
      <c r="X47" s="13"/>
      <c r="Y47" s="13"/>
      <c r="Z47" s="13"/>
      <c r="AA47" s="13"/>
      <c r="AB47" s="13"/>
      <c r="AC47" s="13"/>
    </row>
    <row r="48" spans="1:29"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c r="AA48" s="13"/>
      <c r="AB48" s="13"/>
      <c r="AC48" s="13"/>
    </row>
    <row r="49" spans="1:29"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c r="AA49" s="13"/>
      <c r="AB49" s="13"/>
      <c r="AC49" s="13"/>
    </row>
    <row r="50" spans="1:29"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c r="AA50" s="13"/>
      <c r="AB50" s="13"/>
      <c r="AC50" s="13"/>
    </row>
    <row r="51" spans="1:29" x14ac:dyDescent="0.2">
      <c r="A51" s="13"/>
      <c r="B51" s="13"/>
      <c r="C51" s="13"/>
      <c r="D51" s="13"/>
      <c r="E51" s="13"/>
      <c r="F51" s="13"/>
      <c r="G51" s="13"/>
      <c r="H51" s="13"/>
      <c r="I51" s="13"/>
      <c r="J51" s="13"/>
      <c r="K51" s="13"/>
      <c r="L51" s="13"/>
      <c r="M51" s="13"/>
      <c r="N51" s="40"/>
      <c r="O51" s="40"/>
      <c r="P51" s="40"/>
      <c r="Q51" s="40"/>
      <c r="R51" s="40"/>
      <c r="S51" s="40"/>
      <c r="T51" s="40"/>
      <c r="U51" s="13"/>
      <c r="V51" s="13"/>
      <c r="W51" s="13"/>
      <c r="X51" s="13"/>
      <c r="Y51" s="13"/>
      <c r="Z51" s="13"/>
      <c r="AA51" s="13"/>
      <c r="AB51" s="13"/>
      <c r="AC51" s="13"/>
    </row>
    <row r="52" spans="1:29"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c r="AA52" s="13"/>
      <c r="AB52" s="13"/>
      <c r="AC52" s="13"/>
    </row>
    <row r="53" spans="1:29"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c r="AA53" s="13"/>
      <c r="AB53" s="13"/>
      <c r="AC53" s="13"/>
    </row>
    <row r="54" spans="1:29"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c r="AA54" s="13"/>
      <c r="AB54" s="13"/>
      <c r="AC54" s="13"/>
    </row>
    <row r="55" spans="1:29"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c r="AA55" s="13"/>
      <c r="AB55" s="13"/>
      <c r="AC55" s="13"/>
    </row>
    <row r="56" spans="1:29" x14ac:dyDescent="0.2">
      <c r="B56" s="13"/>
      <c r="C56" s="13"/>
      <c r="D56" s="13"/>
      <c r="E56" s="13"/>
      <c r="F56" s="13"/>
      <c r="G56" s="13"/>
      <c r="H56" s="13"/>
      <c r="I56" s="13"/>
      <c r="J56" s="13"/>
      <c r="K56" s="13"/>
      <c r="L56" s="13"/>
      <c r="M56" s="13"/>
    </row>
    <row r="57" spans="1:29" x14ac:dyDescent="0.2">
      <c r="B57" s="13"/>
      <c r="C57" s="13"/>
      <c r="D57" s="13"/>
      <c r="E57" s="13"/>
      <c r="F57" s="13"/>
      <c r="G57" s="13"/>
      <c r="H57" s="13"/>
      <c r="I57" s="13"/>
      <c r="J57" s="13"/>
      <c r="K57" s="13"/>
      <c r="L57" s="13"/>
      <c r="M57" s="13"/>
    </row>
    <row r="58" spans="1:29" x14ac:dyDescent="0.2">
      <c r="B58" s="13"/>
      <c r="C58" s="13"/>
      <c r="D58" s="13"/>
      <c r="E58" s="13"/>
      <c r="F58" s="13"/>
      <c r="G58" s="13"/>
      <c r="H58" s="13"/>
      <c r="I58" s="13"/>
      <c r="J58" s="13"/>
      <c r="K58" s="13"/>
      <c r="L58" s="13"/>
      <c r="M58" s="13"/>
    </row>
    <row r="59" spans="1:29" x14ac:dyDescent="0.2">
      <c r="B59" s="13"/>
      <c r="C59" s="13"/>
      <c r="D59" s="13"/>
      <c r="E59" s="13"/>
      <c r="F59" s="13"/>
      <c r="G59" s="13"/>
      <c r="H59" s="13"/>
      <c r="I59" s="13"/>
      <c r="J59" s="13"/>
      <c r="K59" s="13"/>
      <c r="L59" s="13"/>
      <c r="M59" s="13"/>
    </row>
    <row r="60" spans="1:29" x14ac:dyDescent="0.2">
      <c r="B60" s="13"/>
      <c r="C60" s="13"/>
      <c r="D60" s="13"/>
      <c r="E60" s="13"/>
      <c r="F60" s="13"/>
      <c r="G60" s="13"/>
      <c r="H60" s="13"/>
      <c r="I60" s="13"/>
      <c r="J60" s="13"/>
      <c r="K60" s="13"/>
      <c r="L60" s="13"/>
      <c r="M60" s="13"/>
    </row>
  </sheetData>
  <sheetProtection password="9A61" sheet="1" objects="1" scenarios="1"/>
  <mergeCells count="9">
    <mergeCell ref="T5:T6"/>
    <mergeCell ref="S4:T4"/>
    <mergeCell ref="Q4:R4"/>
    <mergeCell ref="N4:N6"/>
    <mergeCell ref="O4:O6"/>
    <mergeCell ref="P4:P6"/>
    <mergeCell ref="Q5:Q6"/>
    <mergeCell ref="R5:R6"/>
    <mergeCell ref="S5:S6"/>
  </mergeCells>
  <phoneticPr fontId="7" type="noConversion"/>
  <dataValidations count="5">
    <dataValidation type="whole" operator="greaterThanOrEqual" allowBlank="1" showInputMessage="1" showErrorMessage="1" sqref="D13 D6 D4 D17">
      <formula1>0</formula1>
    </dataValidation>
    <dataValidation type="list" allowBlank="1" showInputMessage="1" showErrorMessage="1" sqref="D16">
      <formula1>$O$14:$O$15</formula1>
    </dataValidation>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s>
  <hyperlinks>
    <hyperlink ref="L3" r:id="rId1" display="http://www.brightpensioen.nl/jaarruimtetool2015"/>
    <hyperlink ref="M3" r:id="rId2" display="http://www.brightpensioen.nl/jaarruimtetool2015"/>
    <hyperlink ref="B42" r:id="rId3"/>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4"/>
  <legacyDrawing r:id="rId5"/>
  <legacyDrawingHF r:id="rId6"/>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tint="0.59999389629810485"/>
    <pageSetUpPr fitToPage="1"/>
  </sheetPr>
  <dimension ref="A1:AC60"/>
  <sheetViews>
    <sheetView zoomScale="70" zoomScaleNormal="70" zoomScalePageLayoutView="70" workbookViewId="0">
      <selection activeCell="D6" sqref="D6"/>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lapsed="1"/>
    <col min="22" max="22" width="10.83203125" style="11" hidden="1" customWidth="1"/>
    <col min="23" max="16384" width="10.83203125" style="11"/>
  </cols>
  <sheetData>
    <row r="1" spans="2:26" ht="94" customHeight="1" x14ac:dyDescent="0.2">
      <c r="U1" s="13"/>
      <c r="V1" s="13"/>
      <c r="W1" s="13"/>
      <c r="X1" s="13"/>
      <c r="Y1" s="13"/>
    </row>
    <row r="2" spans="2:26" ht="27" customHeight="1" x14ac:dyDescent="0.35">
      <c r="B2" s="56" t="s">
        <v>30</v>
      </c>
      <c r="D2" s="14">
        <v>2010</v>
      </c>
      <c r="F2" s="107"/>
      <c r="G2" s="13"/>
      <c r="H2" s="13"/>
      <c r="I2" s="13"/>
      <c r="J2" s="13"/>
      <c r="K2" s="13"/>
      <c r="L2" s="13"/>
      <c r="M2" s="13"/>
      <c r="N2" s="15" t="s">
        <v>16</v>
      </c>
      <c r="O2" s="16"/>
      <c r="P2" s="16"/>
      <c r="Q2" s="16"/>
      <c r="R2" s="16"/>
      <c r="S2" s="16"/>
      <c r="T2" s="16"/>
      <c r="U2" s="13"/>
      <c r="V2" s="13"/>
      <c r="W2" s="13"/>
      <c r="X2" s="13"/>
      <c r="Y2" s="13"/>
      <c r="Z2" s="13"/>
    </row>
    <row r="3" spans="2:26" x14ac:dyDescent="0.2">
      <c r="B3" s="28"/>
      <c r="D3" s="131">
        <f>'2017'!geboortedatum</f>
        <v>23937</v>
      </c>
      <c r="F3" s="103"/>
      <c r="G3" s="13"/>
      <c r="H3" s="13"/>
      <c r="I3" s="13"/>
      <c r="J3" s="13"/>
      <c r="K3" s="13"/>
      <c r="L3" s="103"/>
      <c r="M3" s="103"/>
      <c r="N3" s="16"/>
      <c r="O3" s="16"/>
      <c r="P3" s="16"/>
      <c r="Q3" s="16"/>
      <c r="R3" s="16"/>
      <c r="S3" s="16"/>
      <c r="T3" s="16"/>
      <c r="U3" s="79" t="s">
        <v>29</v>
      </c>
      <c r="V3" s="79"/>
      <c r="W3" s="13"/>
      <c r="X3" s="13"/>
      <c r="Y3" s="13"/>
      <c r="Z3" s="13"/>
    </row>
    <row r="4" spans="2:26" ht="17" customHeight="1" x14ac:dyDescent="0.2">
      <c r="B4" s="28" t="str">
        <f>"Inkomen uit loondienst "&amp;(D2-1)</f>
        <v>Inkomen uit loondienst 2009</v>
      </c>
      <c r="D4" s="18">
        <v>0</v>
      </c>
      <c r="F4" s="13"/>
      <c r="G4" s="13"/>
      <c r="H4" s="13"/>
      <c r="I4" s="13"/>
      <c r="J4" s="13"/>
      <c r="K4" s="13"/>
      <c r="L4" s="13"/>
      <c r="M4" s="13"/>
      <c r="N4" s="144" t="s">
        <v>10</v>
      </c>
      <c r="O4" s="144" t="s">
        <v>15</v>
      </c>
      <c r="P4" s="144" t="s">
        <v>12</v>
      </c>
      <c r="Q4" s="146" t="s">
        <v>14</v>
      </c>
      <c r="R4" s="146"/>
      <c r="S4" s="147" t="s">
        <v>13</v>
      </c>
      <c r="T4" s="146"/>
      <c r="U4" s="78" t="s">
        <v>24</v>
      </c>
      <c r="V4" s="78" t="s">
        <v>25</v>
      </c>
      <c r="W4" s="13"/>
      <c r="X4" s="13"/>
      <c r="Y4" s="13"/>
      <c r="Z4" s="13"/>
    </row>
    <row r="5" spans="2:26" ht="17" customHeight="1" x14ac:dyDescent="0.2">
      <c r="B5" s="59" t="str">
        <f>"Winst/(Verlies) uit Onderneming "&amp;(D2-1)</f>
        <v>Winst/(Verlies) uit Onderneming 2009</v>
      </c>
      <c r="C5" s="19"/>
      <c r="D5" s="18">
        <v>0</v>
      </c>
      <c r="E5" s="19"/>
      <c r="F5" s="104"/>
      <c r="G5" s="13"/>
      <c r="H5" s="13"/>
      <c r="I5" s="13"/>
      <c r="J5" s="13"/>
      <c r="K5" s="13"/>
      <c r="L5" s="13"/>
      <c r="M5" s="13"/>
      <c r="N5" s="144"/>
      <c r="O5" s="144"/>
      <c r="P5" s="144"/>
      <c r="Q5" s="144" t="s">
        <v>9</v>
      </c>
      <c r="R5" s="144" t="s">
        <v>2</v>
      </c>
      <c r="S5" s="144">
        <f>VLOOKUP($D$2,gegevens!$B$6:$K$20,9)</f>
        <v>55</v>
      </c>
      <c r="T5" s="144">
        <f>VLOOKUP($D$2,gegevens!$B$6:$K$20,10)</f>
        <v>0</v>
      </c>
      <c r="U5" s="78"/>
      <c r="V5" s="78" t="s">
        <v>26</v>
      </c>
      <c r="W5" s="13"/>
      <c r="X5" s="13"/>
      <c r="Y5" s="13"/>
      <c r="Z5" s="13"/>
    </row>
    <row r="6" spans="2:26" ht="17" customHeight="1" x14ac:dyDescent="0.2">
      <c r="B6" s="28" t="str">
        <f>"Overig belastbaar inkomen "&amp;(D2-1)</f>
        <v>Overig belastbaar inkomen 2009</v>
      </c>
      <c r="D6" s="18">
        <v>0</v>
      </c>
      <c r="F6" s="13"/>
      <c r="G6" s="13"/>
      <c r="H6" s="13"/>
      <c r="I6" s="13"/>
      <c r="J6" s="13"/>
      <c r="K6" s="13"/>
      <c r="L6" s="13"/>
      <c r="M6" s="13"/>
      <c r="N6" s="145"/>
      <c r="O6" s="145"/>
      <c r="P6" s="145"/>
      <c r="Q6" s="145"/>
      <c r="R6" s="145"/>
      <c r="S6" s="145"/>
      <c r="T6" s="145"/>
      <c r="U6" s="79"/>
      <c r="V6" s="79"/>
      <c r="W6" s="13"/>
      <c r="X6" s="13"/>
      <c r="Y6" s="13"/>
      <c r="Z6" s="13"/>
    </row>
    <row r="7" spans="2:26" x14ac:dyDescent="0.2">
      <c r="B7" s="28"/>
      <c r="F7" s="13"/>
      <c r="G7" s="13"/>
      <c r="H7" s="13"/>
      <c r="I7" s="13"/>
      <c r="J7" s="13"/>
      <c r="K7" s="13"/>
      <c r="L7" s="13"/>
      <c r="M7" s="13"/>
      <c r="N7" s="20">
        <v>2</v>
      </c>
      <c r="O7" s="20">
        <v>3</v>
      </c>
      <c r="P7" s="20">
        <v>4</v>
      </c>
      <c r="Q7" s="20">
        <v>5</v>
      </c>
      <c r="R7" s="20">
        <v>6</v>
      </c>
      <c r="S7" s="20">
        <v>7</v>
      </c>
      <c r="T7" s="20">
        <v>8</v>
      </c>
      <c r="U7" s="53">
        <v>11</v>
      </c>
      <c r="V7" s="53">
        <v>12</v>
      </c>
      <c r="W7" s="13"/>
      <c r="X7" s="13"/>
      <c r="Y7" s="13"/>
      <c r="Z7" s="13"/>
    </row>
    <row r="8" spans="2:26" x14ac:dyDescent="0.2">
      <c r="B8" s="28" t="s">
        <v>10</v>
      </c>
      <c r="D8" s="21">
        <f>N8</f>
        <v>11561</v>
      </c>
      <c r="F8" s="13"/>
      <c r="G8" s="13"/>
      <c r="H8" s="13"/>
      <c r="I8" s="13"/>
      <c r="J8" s="13"/>
      <c r="K8" s="13"/>
      <c r="L8" s="13"/>
      <c r="M8" s="13"/>
      <c r="N8" s="22">
        <f t="array" ref="N8">VLOOKUP($D$2,gegevens!$B$6:$I$20,N7)</f>
        <v>11561</v>
      </c>
      <c r="O8" s="23">
        <f>VLOOKUP($D$2,gegevens!$B$6:$I$20,O7)</f>
        <v>0.17</v>
      </c>
      <c r="P8" s="24">
        <f t="array" ref="P8">VLOOKUP($D$2,gegevens!$B$6:$I$20,P7)</f>
        <v>7.5</v>
      </c>
      <c r="Q8" s="22">
        <f>VLOOKUP($D$2,gegevens!$B$6:$I$20,Q7)</f>
        <v>158788</v>
      </c>
      <c r="R8" s="22">
        <f>VLOOKUP($D$2,gegevens!$B$6:$I$20,R7)</f>
        <v>26994</v>
      </c>
      <c r="S8" s="22">
        <f>VLOOKUP($D$2,gegevens!$B$6:$I$20,S7)</f>
        <v>6831</v>
      </c>
      <c r="T8" s="22">
        <f>VLOOKUP($D$2,gegevens!$B$6:$N$20,T7)</f>
        <v>13490</v>
      </c>
      <c r="U8" s="80">
        <f>VLOOKUP($D$2-1,gegevens!$B$6:$N$20,U7)</f>
        <v>0.12</v>
      </c>
      <c r="V8" s="81">
        <f>VLOOKUP($D$2-1,gegevens!$B$6:$N$20,V7)</f>
        <v>11590</v>
      </c>
      <c r="W8" s="13"/>
      <c r="X8" s="13"/>
      <c r="Y8" s="13"/>
      <c r="Z8" s="13"/>
    </row>
    <row r="9" spans="2:26" x14ac:dyDescent="0.2">
      <c r="B9" s="28"/>
      <c r="F9" s="13"/>
      <c r="G9" s="13"/>
      <c r="H9" s="13"/>
      <c r="I9" s="13"/>
      <c r="J9" s="13"/>
      <c r="K9" s="13"/>
      <c r="L9" s="13"/>
      <c r="M9" s="13"/>
      <c r="N9" s="16"/>
      <c r="O9" s="16"/>
      <c r="P9" s="16"/>
      <c r="Q9" s="16"/>
      <c r="R9" s="16"/>
      <c r="S9" s="86">
        <f>ROUNDUP(17%*D10,0)</f>
        <v>0</v>
      </c>
      <c r="T9" s="16"/>
      <c r="U9" s="78"/>
      <c r="V9" s="78"/>
      <c r="W9" s="13"/>
      <c r="X9" s="13"/>
      <c r="Y9" s="13"/>
      <c r="Z9" s="13"/>
    </row>
    <row r="10" spans="2:26" x14ac:dyDescent="0.2">
      <c r="B10" s="28" t="str">
        <f>"Premiegrondslag in "&amp;D2</f>
        <v>Premiegrondslag in 2010</v>
      </c>
      <c r="D10" s="25">
        <f>MAX(0,ROUNDUP(MIN(D4+D5+D6-D8,Q8),0))</f>
        <v>0</v>
      </c>
      <c r="F10" s="13"/>
      <c r="G10" s="13"/>
      <c r="H10" s="13"/>
      <c r="I10" s="13"/>
      <c r="J10" s="13"/>
      <c r="K10" s="13"/>
      <c r="L10" s="13"/>
      <c r="M10" s="13"/>
      <c r="O10" s="12" t="s">
        <v>21</v>
      </c>
      <c r="P10" s="12" t="s">
        <v>20</v>
      </c>
      <c r="U10" s="13"/>
      <c r="V10" s="13"/>
      <c r="W10" s="13"/>
      <c r="X10" s="13"/>
      <c r="Y10" s="13"/>
      <c r="Z10" s="13"/>
    </row>
    <row r="11" spans="2:26" x14ac:dyDescent="0.2">
      <c r="B11" s="28" t="s">
        <v>11</v>
      </c>
      <c r="D11" s="26">
        <f>O8</f>
        <v>0.17</v>
      </c>
      <c r="F11" s="13"/>
      <c r="G11" s="13"/>
      <c r="H11" s="13"/>
      <c r="I11" s="13"/>
      <c r="J11" s="13"/>
      <c r="K11" s="13"/>
      <c r="L11" s="13"/>
      <c r="M11" s="13"/>
      <c r="N11" s="12" t="s">
        <v>32</v>
      </c>
      <c r="O11" s="82">
        <f>D2-YEAR(geboortedatum)-1</f>
        <v>44</v>
      </c>
      <c r="P11" s="12">
        <f>12-MONTH(geboortedatum)</f>
        <v>5</v>
      </c>
      <c r="S11" s="12" t="s">
        <v>22</v>
      </c>
      <c r="T11" s="12">
        <f>IF(O11&lt;S5,1,IF(O11&gt;S5,2,IF(P11&lt;T5,1,2)))</f>
        <v>1</v>
      </c>
      <c r="U11" s="13"/>
      <c r="V11" s="13"/>
      <c r="W11" s="13"/>
      <c r="X11" s="13"/>
      <c r="Y11" s="13"/>
      <c r="Z11" s="13"/>
    </row>
    <row r="12" spans="2:26" x14ac:dyDescent="0.2">
      <c r="B12" s="28"/>
      <c r="F12" s="13"/>
      <c r="G12" s="13"/>
      <c r="H12" s="13"/>
      <c r="I12" s="13"/>
      <c r="J12" s="13"/>
      <c r="K12" s="13"/>
      <c r="L12" s="13"/>
      <c r="M12" s="13"/>
      <c r="N12" s="12" t="s">
        <v>33</v>
      </c>
      <c r="O12" s="82">
        <f>S5+10</f>
        <v>65</v>
      </c>
      <c r="P12" s="12">
        <f>T5</f>
        <v>0</v>
      </c>
      <c r="S12" s="12" t="s">
        <v>34</v>
      </c>
      <c r="T12" s="12">
        <f>IF(T13&lt;0,1,0)</f>
        <v>1</v>
      </c>
      <c r="U12" s="13"/>
      <c r="V12" s="13"/>
      <c r="W12" s="13"/>
      <c r="X12" s="13"/>
      <c r="Y12" s="13"/>
      <c r="Z12" s="13"/>
    </row>
    <row r="13" spans="2:26" x14ac:dyDescent="0.2">
      <c r="B13" s="28" t="str">
        <f>"Pensioentoename "&amp;(D2-1)&amp;" (=Factor A)"</f>
        <v>Pensioentoename 2009 (=Factor A)</v>
      </c>
      <c r="D13" s="27">
        <v>0</v>
      </c>
      <c r="F13" s="13"/>
      <c r="G13" s="13"/>
      <c r="H13" s="13"/>
      <c r="I13" s="13"/>
      <c r="J13" s="13"/>
      <c r="K13" s="13"/>
      <c r="L13" s="13"/>
      <c r="M13" s="13"/>
      <c r="T13" s="89">
        <f>O11-O12+(P11-P12)/12</f>
        <v>-20.583333333333332</v>
      </c>
      <c r="U13" s="87"/>
      <c r="V13" s="13"/>
      <c r="W13" s="13"/>
      <c r="X13" s="13"/>
      <c r="Y13" s="13"/>
      <c r="Z13" s="13"/>
    </row>
    <row r="14" spans="2:26" x14ac:dyDescent="0.2">
      <c r="B14" s="28" t="s">
        <v>12</v>
      </c>
      <c r="D14" s="28">
        <f>P8</f>
        <v>7.5</v>
      </c>
      <c r="F14" s="13"/>
      <c r="G14" s="13"/>
      <c r="H14" s="13"/>
      <c r="I14" s="13"/>
      <c r="J14" s="13"/>
      <c r="K14" s="13"/>
      <c r="L14" s="13"/>
      <c r="M14" s="13"/>
      <c r="O14" s="83">
        <v>0</v>
      </c>
      <c r="U14" s="13"/>
      <c r="V14" s="13"/>
      <c r="W14" s="13"/>
      <c r="X14" s="13"/>
      <c r="Y14" s="13"/>
      <c r="Z14" s="13"/>
    </row>
    <row r="15" spans="2:26" x14ac:dyDescent="0.2">
      <c r="B15" s="28"/>
      <c r="D15" s="28"/>
      <c r="F15" s="13"/>
      <c r="G15" s="13"/>
      <c r="H15" s="13"/>
      <c r="I15" s="13"/>
      <c r="J15" s="13"/>
      <c r="K15" s="13"/>
      <c r="L15" s="13"/>
      <c r="M15" s="13"/>
      <c r="O15" s="83">
        <v>1</v>
      </c>
      <c r="U15" s="13"/>
      <c r="V15" s="13"/>
      <c r="W15" s="13"/>
      <c r="X15" s="13"/>
      <c r="Y15" s="13"/>
      <c r="Z15" s="13"/>
    </row>
    <row r="16" spans="2:26" x14ac:dyDescent="0.2">
      <c r="B16" s="59" t="str">
        <f>"Gebruik gemaakt van de oudedagsreserve (FOR) in "&amp;(D2-1)&amp;"?"</f>
        <v>Gebruik gemaakt van de oudedagsreserve (FOR) in 2009?</v>
      </c>
      <c r="D16" s="84"/>
      <c r="E16" s="54">
        <f>IF(D16=N16,1,0)</f>
        <v>1</v>
      </c>
      <c r="F16" s="13"/>
      <c r="G16" s="13"/>
      <c r="H16" s="13"/>
      <c r="I16" s="13"/>
      <c r="J16" s="13"/>
      <c r="K16" s="13"/>
      <c r="L16" s="13"/>
      <c r="M16" s="13"/>
      <c r="U16" s="13"/>
      <c r="V16" s="13"/>
      <c r="W16" s="13"/>
      <c r="X16" s="13"/>
      <c r="Y16" s="13"/>
      <c r="Z16" s="13"/>
    </row>
    <row r="17" spans="2:26" x14ac:dyDescent="0.2">
      <c r="B17" s="120" t="str">
        <f>"Toename FOR in "&amp;(D2-1)</f>
        <v>Toename FOR in 2009</v>
      </c>
      <c r="D17" s="27">
        <f>IF(AND(D16=1,D18=0),MIN(U8*D5,V8),0)</f>
        <v>0</v>
      </c>
      <c r="F17" s="13"/>
      <c r="G17" s="13"/>
      <c r="H17" s="13"/>
      <c r="I17" s="13"/>
      <c r="J17" s="13"/>
      <c r="K17" s="13"/>
      <c r="L17" s="13"/>
      <c r="M17" s="13"/>
      <c r="U17" s="13"/>
      <c r="V17" s="13"/>
      <c r="W17" s="13"/>
      <c r="X17" s="13"/>
      <c r="Y17" s="13"/>
      <c r="Z17" s="13"/>
    </row>
    <row r="18" spans="2:26" x14ac:dyDescent="0.2">
      <c r="B18" s="120" t="str">
        <f>"Afname FOR (excl. omzetting in lijfrente) in "&amp;(D2-1)</f>
        <v>Afname FOR (excl. omzetting in lijfrente) in 2009</v>
      </c>
      <c r="C18" s="19"/>
      <c r="D18" s="27">
        <v>0</v>
      </c>
      <c r="E18" s="19"/>
      <c r="U18" s="13"/>
      <c r="V18" s="13"/>
      <c r="W18" s="13"/>
      <c r="X18" s="13"/>
      <c r="Y18" s="13"/>
      <c r="Z18" s="13"/>
    </row>
    <row r="19" spans="2:26" x14ac:dyDescent="0.2">
      <c r="B19" s="120" t="str">
        <f>"Bedrag FOR omgezet naar lijfrente in "&amp;(D2)</f>
        <v>Bedrag FOR omgezet naar lijfrente in 2010</v>
      </c>
      <c r="C19" s="19"/>
      <c r="D19" s="27">
        <v>0</v>
      </c>
      <c r="E19" s="19"/>
      <c r="F19" s="105"/>
      <c r="G19" s="74" t="s">
        <v>28</v>
      </c>
      <c r="H19" s="75">
        <f>ROUNDUP(G41,0)</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2010</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2010</v>
      </c>
      <c r="D23" s="21">
        <f>MIN(SUM(G32:M32),S9,CHOOSE(T11,S8,T8))</f>
        <v>0</v>
      </c>
      <c r="F23" s="13"/>
      <c r="U23" s="13"/>
      <c r="V23" s="13"/>
      <c r="W23" s="13"/>
      <c r="X23" s="13"/>
      <c r="Y23" s="13"/>
      <c r="Z23" s="13"/>
    </row>
    <row r="24" spans="2:26" ht="19" thickBot="1" x14ac:dyDescent="0.25">
      <c r="B24" s="28"/>
      <c r="D24" s="25"/>
      <c r="F24" s="13"/>
      <c r="U24" s="13"/>
      <c r="V24" s="13"/>
      <c r="W24" s="13"/>
      <c r="X24" s="13"/>
      <c r="Y24" s="13"/>
    </row>
    <row r="25" spans="2:26" ht="19" thickBot="1" x14ac:dyDescent="0.25">
      <c r="B25" s="62" t="str">
        <f>"Maximaal toegelaten lijfrentestorting in "&amp;D2</f>
        <v>Maximaal toegelaten lijfrentestorting in 2010</v>
      </c>
      <c r="C25" s="32"/>
      <c r="D25" s="33">
        <f>D21+D23+D19</f>
        <v>0</v>
      </c>
      <c r="F25" s="13"/>
      <c r="U25" s="13"/>
      <c r="V25" s="13"/>
      <c r="W25" s="13"/>
      <c r="X25" s="13"/>
      <c r="Y25" s="13"/>
    </row>
    <row r="26" spans="2:26" x14ac:dyDescent="0.2">
      <c r="B26" s="28"/>
      <c r="D26" s="25"/>
      <c r="F26" s="13"/>
      <c r="U26" s="13"/>
      <c r="V26" s="13"/>
      <c r="W26" s="13"/>
      <c r="X26" s="13"/>
      <c r="Y26" s="13"/>
    </row>
    <row r="27" spans="2:26" x14ac:dyDescent="0.2">
      <c r="B27" s="28" t="str">
        <f>"Betaald aan lijfrente in "&amp;D2</f>
        <v>Betaald aan lijfrente in 2010</v>
      </c>
      <c r="D27" s="27">
        <v>0</v>
      </c>
      <c r="F27" s="13"/>
      <c r="U27" s="13"/>
      <c r="V27" s="13"/>
      <c r="W27" s="13"/>
      <c r="X27" s="13"/>
      <c r="Y27" s="13"/>
    </row>
    <row r="28" spans="2:26" x14ac:dyDescent="0.2">
      <c r="B28" s="63" t="s">
        <v>5</v>
      </c>
      <c r="D28" s="34">
        <f>IF((D27-D19)&gt;D23,D23,MAX(0,D27-D19))</f>
        <v>0</v>
      </c>
      <c r="F28" s="13"/>
      <c r="G28" s="25"/>
      <c r="U28" s="13"/>
      <c r="V28" s="13"/>
      <c r="W28" s="13"/>
      <c r="X28" s="13"/>
      <c r="Y28" s="13"/>
    </row>
    <row r="29" spans="2:26" x14ac:dyDescent="0.2">
      <c r="B29" s="63" t="s">
        <v>6</v>
      </c>
      <c r="D29" s="34">
        <f>MAX(0,D27-D28-D19)</f>
        <v>0</v>
      </c>
      <c r="F29" s="13"/>
      <c r="U29" s="13"/>
      <c r="V29" s="13"/>
      <c r="W29" s="13"/>
      <c r="X29" s="13"/>
      <c r="Y29" s="13"/>
    </row>
    <row r="30" spans="2:26" x14ac:dyDescent="0.2">
      <c r="B30" s="28"/>
      <c r="C30" s="28"/>
      <c r="D30" s="55"/>
      <c r="U30" s="13"/>
      <c r="V30" s="13"/>
      <c r="W30" s="13"/>
      <c r="X30" s="13"/>
      <c r="Y30" s="13"/>
    </row>
    <row r="31" spans="2:26" x14ac:dyDescent="0.2">
      <c r="B31" s="56" t="s">
        <v>7</v>
      </c>
      <c r="C31" s="28"/>
      <c r="D31" s="28"/>
      <c r="F31" s="50">
        <f>D2</f>
        <v>2010</v>
      </c>
      <c r="G31" s="50">
        <f>F31-1</f>
        <v>2009</v>
      </c>
      <c r="H31" s="116" t="s">
        <v>23</v>
      </c>
      <c r="U31" s="13"/>
      <c r="V31" s="42"/>
      <c r="W31" s="13"/>
      <c r="X31" s="13"/>
      <c r="Y31" s="13"/>
    </row>
    <row r="32" spans="2:26" x14ac:dyDescent="0.2">
      <c r="B32" s="28"/>
      <c r="C32" s="28"/>
      <c r="D32" s="16" t="str">
        <f>"Nog ongebruikt begin "&amp;D2</f>
        <v>Nog ongebruikt begin 2010</v>
      </c>
      <c r="F32" s="21">
        <f>D21</f>
        <v>0</v>
      </c>
      <c r="G32" s="27">
        <v>0</v>
      </c>
      <c r="U32" s="13"/>
      <c r="V32" s="13"/>
      <c r="W32" s="13"/>
      <c r="X32" s="13"/>
      <c r="Y32" s="13"/>
    </row>
    <row r="33" spans="1:29" x14ac:dyDescent="0.2">
      <c r="B33" s="28"/>
      <c r="C33" s="28"/>
      <c r="D33" s="16" t="str">
        <f>"Gebruikt in "&amp;D2</f>
        <v>Gebruikt in 2010</v>
      </c>
      <c r="F33" s="43">
        <f>D29</f>
        <v>0</v>
      </c>
      <c r="G33" s="35">
        <f>IF(G32&lt;($D28-SUM(H33:$N33)),G32,($D28-SUM(H33:$N33)))</f>
        <v>0</v>
      </c>
      <c r="U33" s="13"/>
      <c r="V33" s="13"/>
      <c r="W33" s="13"/>
      <c r="X33" s="13"/>
      <c r="Y33" s="13"/>
    </row>
    <row r="34" spans="1:29" x14ac:dyDescent="0.2">
      <c r="B34" s="28"/>
      <c r="C34" s="28"/>
      <c r="D34" s="57" t="s">
        <v>31</v>
      </c>
      <c r="E34" s="36"/>
      <c r="F34" s="44">
        <f>F32-F33</f>
        <v>0</v>
      </c>
      <c r="G34" s="44">
        <f>G32-G33</f>
        <v>0</v>
      </c>
      <c r="K34" s="36"/>
      <c r="L34" s="36"/>
      <c r="M34" s="36"/>
      <c r="U34" s="13"/>
      <c r="V34" s="13"/>
      <c r="W34" s="13"/>
      <c r="X34" s="13"/>
      <c r="Y34" s="13"/>
    </row>
    <row r="35" spans="1:29" x14ac:dyDescent="0.2">
      <c r="B35" s="28"/>
      <c r="C35" s="28"/>
      <c r="D35" s="16"/>
      <c r="F35" s="45"/>
      <c r="G35" s="45"/>
      <c r="H35" s="25"/>
      <c r="U35" s="13"/>
      <c r="V35" s="13"/>
      <c r="W35" s="13"/>
      <c r="X35" s="13"/>
      <c r="Y35" s="13"/>
    </row>
    <row r="36" spans="1:29" x14ac:dyDescent="0.2">
      <c r="B36" s="64" t="s">
        <v>27</v>
      </c>
      <c r="C36" s="65"/>
      <c r="D36" s="66"/>
      <c r="E36" s="67"/>
      <c r="F36" s="73"/>
      <c r="G36" s="45"/>
      <c r="H36" s="25"/>
      <c r="U36" s="13"/>
      <c r="V36" s="13"/>
      <c r="W36" s="13"/>
      <c r="X36" s="13"/>
      <c r="Y36" s="13"/>
    </row>
    <row r="37" spans="1:29" x14ac:dyDescent="0.2">
      <c r="B37" s="65"/>
      <c r="C37" s="65"/>
      <c r="D37" s="66" t="str">
        <f>"Stand FOR begin "&amp;(D2-1)</f>
        <v>Stand FOR begin 2009</v>
      </c>
      <c r="E37" s="67"/>
      <c r="G37" s="27">
        <v>0</v>
      </c>
      <c r="H37" s="25"/>
      <c r="U37" s="13"/>
      <c r="V37" s="13"/>
      <c r="W37" s="13"/>
      <c r="X37" s="13"/>
      <c r="Y37" s="13"/>
    </row>
    <row r="38" spans="1:29" x14ac:dyDescent="0.2">
      <c r="B38" s="65"/>
      <c r="C38" s="65"/>
      <c r="D38" s="66" t="str">
        <f>B17</f>
        <v>Toename FOR in 2009</v>
      </c>
      <c r="E38" s="67"/>
      <c r="G38" s="68">
        <f>D17</f>
        <v>0</v>
      </c>
      <c r="H38" s="25"/>
      <c r="U38" s="13"/>
      <c r="V38" s="13"/>
      <c r="W38" s="13"/>
      <c r="X38" s="13"/>
      <c r="Y38" s="13"/>
    </row>
    <row r="39" spans="1:29" x14ac:dyDescent="0.2">
      <c r="B39" s="65"/>
      <c r="C39" s="65"/>
      <c r="D39" s="66" t="str">
        <f t="shared" ref="D39" si="0">B18</f>
        <v>Afname FOR (excl. omzetting in lijfrente) in 2009</v>
      </c>
      <c r="E39" s="67"/>
      <c r="G39" s="68">
        <f>D18</f>
        <v>0</v>
      </c>
      <c r="H39" s="25"/>
      <c r="U39" s="13"/>
      <c r="V39" s="13"/>
      <c r="W39" s="13"/>
      <c r="X39" s="13"/>
      <c r="Y39" s="13"/>
    </row>
    <row r="40" spans="1:29" x14ac:dyDescent="0.2">
      <c r="B40" s="65"/>
      <c r="C40" s="65"/>
      <c r="D40" s="66" t="str">
        <f>"Bedrag FOR omgezet naar lijfrente in "&amp;(D2-1)</f>
        <v>Bedrag FOR omgezet naar lijfrente in 2009</v>
      </c>
      <c r="E40" s="67"/>
      <c r="G40" s="115">
        <v>0</v>
      </c>
      <c r="H40" s="25"/>
      <c r="U40" s="13"/>
      <c r="V40" s="13"/>
      <c r="W40" s="13"/>
      <c r="X40" s="13"/>
      <c r="Y40" s="13"/>
    </row>
    <row r="41" spans="1:29" x14ac:dyDescent="0.2">
      <c r="B41" s="65"/>
      <c r="C41" s="65"/>
      <c r="D41" s="70" t="str">
        <f>"Stand FOR eind "&amp;(D2-1)</f>
        <v>Stand FOR eind 2009</v>
      </c>
      <c r="E41" s="71"/>
      <c r="G41" s="72">
        <f>SUM(G37:G38)-G39-G40</f>
        <v>0</v>
      </c>
      <c r="H41" s="25"/>
      <c r="U41" s="13"/>
      <c r="V41" s="13"/>
      <c r="W41" s="13"/>
      <c r="X41" s="13"/>
      <c r="Y41" s="13"/>
    </row>
    <row r="42" spans="1:29" x14ac:dyDescent="0.2">
      <c r="B42" s="114" t="s">
        <v>37</v>
      </c>
      <c r="D42" s="12"/>
      <c r="F42" s="39"/>
      <c r="G42" s="39"/>
      <c r="H42" s="39"/>
      <c r="I42" s="39"/>
    </row>
    <row r="43" spans="1:29" x14ac:dyDescent="0.2">
      <c r="A43" s="13"/>
      <c r="B43" s="13"/>
      <c r="C43" s="13"/>
      <c r="D43" s="40"/>
      <c r="E43" s="13"/>
      <c r="F43" s="41"/>
      <c r="G43" s="41"/>
      <c r="H43" s="41"/>
      <c r="I43" s="41"/>
      <c r="J43" s="13"/>
      <c r="K43" s="13"/>
      <c r="L43" s="13"/>
      <c r="M43" s="13"/>
      <c r="N43" s="40"/>
      <c r="O43" s="40"/>
      <c r="P43" s="40"/>
      <c r="Q43" s="40"/>
      <c r="R43" s="40"/>
      <c r="S43" s="40"/>
      <c r="T43" s="40"/>
      <c r="U43" s="13"/>
      <c r="V43" s="13"/>
      <c r="W43" s="13"/>
      <c r="X43" s="13"/>
      <c r="Y43" s="13"/>
      <c r="Z43" s="13"/>
      <c r="AA43" s="13"/>
      <c r="AB43" s="13"/>
      <c r="AC43" s="13"/>
    </row>
    <row r="44" spans="1:29" x14ac:dyDescent="0.2">
      <c r="A44" s="13"/>
      <c r="B44" s="13"/>
      <c r="C44" s="13"/>
      <c r="D44" s="40"/>
      <c r="E44" s="13"/>
      <c r="F44" s="41"/>
      <c r="G44" s="41"/>
      <c r="H44" s="41"/>
      <c r="I44" s="41"/>
      <c r="J44" s="13"/>
      <c r="K44" s="13"/>
      <c r="L44" s="13"/>
      <c r="M44" s="13"/>
      <c r="N44" s="40"/>
      <c r="O44" s="40"/>
      <c r="P44" s="40"/>
      <c r="Q44" s="40"/>
      <c r="R44" s="40"/>
      <c r="S44" s="40"/>
      <c r="T44" s="40"/>
      <c r="U44" s="13"/>
      <c r="V44" s="13"/>
      <c r="W44" s="13"/>
      <c r="X44" s="13"/>
      <c r="Y44" s="13"/>
      <c r="Z44" s="13"/>
      <c r="AA44" s="13"/>
      <c r="AB44" s="13"/>
      <c r="AC44" s="13"/>
    </row>
    <row r="45" spans="1:29" x14ac:dyDescent="0.2">
      <c r="A45" s="13"/>
      <c r="B45" s="13"/>
      <c r="C45" s="13"/>
      <c r="D45" s="13"/>
      <c r="E45" s="13"/>
      <c r="F45" s="13"/>
      <c r="G45" s="13"/>
      <c r="H45" s="13"/>
      <c r="I45" s="13"/>
      <c r="J45" s="13"/>
      <c r="K45" s="13"/>
      <c r="L45" s="13"/>
      <c r="M45" s="13"/>
      <c r="N45" s="40"/>
      <c r="O45" s="40"/>
      <c r="P45" s="40"/>
      <c r="Q45" s="40"/>
      <c r="R45" s="40"/>
      <c r="S45" s="40"/>
      <c r="T45" s="40"/>
      <c r="U45" s="13"/>
      <c r="V45" s="13"/>
      <c r="W45" s="13"/>
      <c r="X45" s="13"/>
      <c r="Y45" s="13"/>
      <c r="Z45" s="13"/>
      <c r="AA45" s="13"/>
      <c r="AB45" s="13"/>
      <c r="AC45" s="13"/>
    </row>
    <row r="46" spans="1:29" x14ac:dyDescent="0.2">
      <c r="A46" s="13"/>
      <c r="B46" s="13"/>
      <c r="C46" s="13"/>
      <c r="D46" s="13"/>
      <c r="E46" s="13"/>
      <c r="F46" s="13"/>
      <c r="G46" s="13"/>
      <c r="H46" s="13"/>
      <c r="I46" s="13"/>
      <c r="J46" s="13"/>
      <c r="K46" s="13"/>
      <c r="L46" s="13"/>
      <c r="M46" s="13"/>
      <c r="N46" s="40"/>
      <c r="O46" s="40"/>
      <c r="P46" s="40"/>
      <c r="Q46" s="40"/>
      <c r="R46" s="40"/>
      <c r="S46" s="40"/>
      <c r="T46" s="40"/>
      <c r="U46" s="13"/>
      <c r="V46" s="13"/>
      <c r="W46" s="13"/>
      <c r="X46" s="13"/>
      <c r="Y46" s="13"/>
      <c r="Z46" s="13"/>
      <c r="AA46" s="13"/>
      <c r="AB46" s="13"/>
      <c r="AC46" s="13"/>
    </row>
    <row r="47" spans="1:29" x14ac:dyDescent="0.2">
      <c r="A47" s="13"/>
      <c r="B47" s="13"/>
      <c r="C47" s="13"/>
      <c r="D47" s="13"/>
      <c r="E47" s="13"/>
      <c r="F47" s="13"/>
      <c r="G47" s="13"/>
      <c r="H47" s="13"/>
      <c r="I47" s="13"/>
      <c r="J47" s="13"/>
      <c r="K47" s="13"/>
      <c r="L47" s="13"/>
      <c r="M47" s="13"/>
      <c r="N47" s="40"/>
      <c r="O47" s="40"/>
      <c r="P47" s="40"/>
      <c r="Q47" s="40"/>
      <c r="R47" s="40"/>
      <c r="S47" s="40"/>
      <c r="T47" s="40"/>
      <c r="U47" s="13"/>
      <c r="V47" s="13"/>
      <c r="W47" s="13"/>
      <c r="X47" s="13"/>
      <c r="Y47" s="13"/>
      <c r="Z47" s="13"/>
      <c r="AA47" s="13"/>
      <c r="AB47" s="13"/>
      <c r="AC47" s="13"/>
    </row>
    <row r="48" spans="1:29"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c r="AA48" s="13"/>
      <c r="AB48" s="13"/>
      <c r="AC48" s="13"/>
    </row>
    <row r="49" spans="1:29"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c r="AA49" s="13"/>
      <c r="AB49" s="13"/>
      <c r="AC49" s="13"/>
    </row>
    <row r="50" spans="1:29"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c r="AA50" s="13"/>
      <c r="AB50" s="13"/>
      <c r="AC50" s="13"/>
    </row>
    <row r="51" spans="1:29" x14ac:dyDescent="0.2">
      <c r="A51" s="13"/>
      <c r="B51" s="13"/>
      <c r="C51" s="13"/>
      <c r="D51" s="13"/>
      <c r="E51" s="13"/>
      <c r="F51" s="13"/>
      <c r="G51" s="13"/>
      <c r="H51" s="13"/>
      <c r="I51" s="13"/>
      <c r="J51" s="13"/>
      <c r="K51" s="13"/>
      <c r="L51" s="13"/>
      <c r="M51" s="13"/>
      <c r="N51" s="40"/>
      <c r="O51" s="40"/>
      <c r="P51" s="40"/>
      <c r="Q51" s="40"/>
      <c r="R51" s="40"/>
      <c r="S51" s="40"/>
      <c r="T51" s="40"/>
      <c r="U51" s="13"/>
      <c r="V51" s="13"/>
      <c r="W51" s="13"/>
      <c r="X51" s="13"/>
      <c r="Y51" s="13"/>
      <c r="Z51" s="13"/>
      <c r="AA51" s="13"/>
      <c r="AB51" s="13"/>
      <c r="AC51" s="13"/>
    </row>
    <row r="52" spans="1:29"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c r="AA52" s="13"/>
      <c r="AB52" s="13"/>
      <c r="AC52" s="13"/>
    </row>
    <row r="53" spans="1:29"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c r="AA53" s="13"/>
      <c r="AB53" s="13"/>
      <c r="AC53" s="13"/>
    </row>
    <row r="54" spans="1:29"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c r="AA54" s="13"/>
      <c r="AB54" s="13"/>
      <c r="AC54" s="13"/>
    </row>
    <row r="55" spans="1:29"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c r="AA55" s="13"/>
      <c r="AB55" s="13"/>
      <c r="AC55" s="13"/>
    </row>
    <row r="56" spans="1:29" x14ac:dyDescent="0.2">
      <c r="B56" s="13"/>
      <c r="C56" s="13"/>
      <c r="D56" s="13"/>
      <c r="E56" s="13"/>
      <c r="F56" s="13"/>
      <c r="G56" s="13"/>
      <c r="H56" s="13"/>
      <c r="I56" s="13"/>
      <c r="J56" s="13"/>
      <c r="K56" s="13"/>
      <c r="L56" s="13"/>
      <c r="M56" s="13"/>
    </row>
    <row r="57" spans="1:29" x14ac:dyDescent="0.2">
      <c r="B57" s="13"/>
      <c r="C57" s="13"/>
      <c r="D57" s="13"/>
      <c r="E57" s="13"/>
      <c r="F57" s="13"/>
      <c r="G57" s="13"/>
      <c r="H57" s="13"/>
      <c r="I57" s="13"/>
      <c r="J57" s="13"/>
      <c r="K57" s="13"/>
      <c r="L57" s="13"/>
      <c r="M57" s="13"/>
    </row>
    <row r="58" spans="1:29" x14ac:dyDescent="0.2">
      <c r="B58" s="13"/>
      <c r="C58" s="13"/>
      <c r="D58" s="13"/>
      <c r="E58" s="13"/>
      <c r="F58" s="13"/>
      <c r="G58" s="13"/>
      <c r="H58" s="13"/>
      <c r="I58" s="13"/>
      <c r="J58" s="13"/>
      <c r="K58" s="13"/>
      <c r="L58" s="13"/>
      <c r="M58" s="13"/>
    </row>
    <row r="59" spans="1:29" x14ac:dyDescent="0.2">
      <c r="B59" s="13"/>
      <c r="C59" s="13"/>
      <c r="D59" s="13"/>
      <c r="E59" s="13"/>
      <c r="F59" s="13"/>
      <c r="G59" s="13"/>
      <c r="H59" s="13"/>
      <c r="I59" s="13"/>
      <c r="J59" s="13"/>
      <c r="K59" s="13"/>
      <c r="L59" s="13"/>
      <c r="M59" s="13"/>
    </row>
    <row r="60" spans="1:29" x14ac:dyDescent="0.2">
      <c r="B60" s="13"/>
      <c r="C60" s="13"/>
      <c r="D60" s="13"/>
      <c r="E60" s="13"/>
      <c r="F60" s="13"/>
      <c r="G60" s="13"/>
      <c r="H60" s="13"/>
      <c r="I60" s="13"/>
      <c r="J60" s="13"/>
      <c r="K60" s="13"/>
      <c r="L60" s="13"/>
      <c r="M60" s="13"/>
    </row>
  </sheetData>
  <sheetProtection password="9A61" sheet="1" objects="1" scenarios="1"/>
  <mergeCells count="9">
    <mergeCell ref="T5:T6"/>
    <mergeCell ref="S4:T4"/>
    <mergeCell ref="Q4:R4"/>
    <mergeCell ref="N4:N6"/>
    <mergeCell ref="O4:O6"/>
    <mergeCell ref="P4:P6"/>
    <mergeCell ref="Q5:Q6"/>
    <mergeCell ref="R5:R6"/>
    <mergeCell ref="S5:S6"/>
  </mergeCells>
  <phoneticPr fontId="7" type="noConversion"/>
  <dataValidations count="7">
    <dataValidation type="whole" operator="greaterThanOrEqual" allowBlank="1" showInputMessage="1" showErrorMessage="1" sqref="D13 D6 D4 D17 G37">
      <formula1>0</formula1>
    </dataValidation>
    <dataValidation type="list" allowBlank="1" showInputMessage="1" showErrorMessage="1" sqref="D16">
      <formula1>$O$14:$O$15</formula1>
    </dataValidation>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 type="whole" operator="lessThanOrEqual" allowBlank="1" showInputMessage="1" showErrorMessage="1" sqref="G40">
      <formula1>G37</formula1>
    </dataValidation>
    <dataValidation type="whole" operator="greaterThanOrEqual" allowBlank="1" showInputMessage="1" showErrorMessage="1" error="Let op, je lijfrentestorting moet een positief bedrag zijn en mag niet hoger zijn dan het bedrag in cel D22, &quot;de maximaal toegelaten lijfrentestorting&quot;. " sqref="G32">
      <formula1>0</formula1>
    </dataValidation>
  </dataValidations>
  <hyperlinks>
    <hyperlink ref="L3" r:id="rId1" display="http://www.brightpensioen.nl/jaarruimtetool2015"/>
    <hyperlink ref="M3" r:id="rId2" display="http://www.brightpensioen.nl/jaarruimtetool2015"/>
    <hyperlink ref="B42" r:id="rId3"/>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4"/>
  <legacyDrawing r:id="rId5"/>
  <legacyDrawingHF r:id="rId6"/>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7" tint="0.59999389629810485"/>
    <pageSetUpPr fitToPage="1"/>
  </sheetPr>
  <dimension ref="A1:AC60"/>
  <sheetViews>
    <sheetView zoomScale="70" zoomScaleNormal="70" zoomScalePageLayoutView="70" workbookViewId="0">
      <selection activeCell="D7" sqref="D7"/>
    </sheetView>
  </sheetViews>
  <sheetFormatPr baseColWidth="10" defaultRowHeight="18" x14ac:dyDescent="0.2"/>
  <cols>
    <col min="1" max="1" width="2.6640625" style="11" customWidth="1"/>
    <col min="2" max="2" width="59.6640625" style="11" customWidth="1"/>
    <col min="3" max="3" width="2.5" style="11" customWidth="1"/>
    <col min="4" max="4" width="17.33203125" style="11" customWidth="1"/>
    <col min="5" max="5" width="3.33203125" style="11" customWidth="1"/>
    <col min="6" max="13" width="15.33203125" style="11" customWidth="1"/>
    <col min="14" max="20" width="13.6640625" style="12" hidden="1" customWidth="1"/>
    <col min="21" max="21" width="10.83203125" style="11" hidden="1" customWidth="1" collapsed="1"/>
    <col min="22" max="22" width="10.83203125" style="11" hidden="1" customWidth="1"/>
    <col min="23" max="16384" width="10.83203125" style="11"/>
  </cols>
  <sheetData>
    <row r="1" spans="2:26" ht="94" customHeight="1" x14ac:dyDescent="0.2">
      <c r="U1" s="13"/>
      <c r="V1" s="13"/>
      <c r="W1" s="13"/>
      <c r="X1" s="13"/>
      <c r="Y1" s="13"/>
    </row>
    <row r="2" spans="2:26" ht="27" customHeight="1" x14ac:dyDescent="0.35">
      <c r="B2" s="56" t="s">
        <v>30</v>
      </c>
      <c r="D2" s="14">
        <v>2009</v>
      </c>
      <c r="F2" s="107"/>
      <c r="G2" s="13"/>
      <c r="H2" s="13"/>
      <c r="I2" s="13"/>
      <c r="J2" s="13"/>
      <c r="K2" s="13"/>
      <c r="L2" s="13"/>
      <c r="M2" s="13"/>
      <c r="N2" s="15" t="s">
        <v>16</v>
      </c>
      <c r="O2" s="16"/>
      <c r="P2" s="16"/>
      <c r="Q2" s="16"/>
      <c r="R2" s="16"/>
      <c r="S2" s="16"/>
      <c r="T2" s="16"/>
      <c r="U2" s="13"/>
      <c r="V2" s="13"/>
      <c r="W2" s="13"/>
      <c r="X2" s="13"/>
      <c r="Y2" s="13"/>
      <c r="Z2" s="13"/>
    </row>
    <row r="3" spans="2:26" x14ac:dyDescent="0.2">
      <c r="B3" s="28"/>
      <c r="D3" s="131">
        <f>'2017'!geboortedatum</f>
        <v>23937</v>
      </c>
      <c r="F3" s="103"/>
      <c r="G3" s="13"/>
      <c r="H3" s="13"/>
      <c r="I3" s="13"/>
      <c r="J3" s="13"/>
      <c r="K3" s="13"/>
      <c r="L3" s="103"/>
      <c r="M3" s="103"/>
      <c r="N3" s="16"/>
      <c r="O3" s="16"/>
      <c r="P3" s="16"/>
      <c r="Q3" s="16"/>
      <c r="R3" s="16"/>
      <c r="S3" s="16"/>
      <c r="T3" s="16"/>
      <c r="U3" s="79" t="s">
        <v>29</v>
      </c>
      <c r="V3" s="79"/>
      <c r="W3" s="13"/>
      <c r="X3" s="13"/>
      <c r="Y3" s="13"/>
      <c r="Z3" s="13"/>
    </row>
    <row r="4" spans="2:26" ht="17" customHeight="1" x14ac:dyDescent="0.2">
      <c r="B4" s="28" t="str">
        <f>"Inkomen uit loondienst "&amp;(D2-1)</f>
        <v>Inkomen uit loondienst 2008</v>
      </c>
      <c r="D4" s="18">
        <v>0</v>
      </c>
      <c r="F4" s="13"/>
      <c r="G4" s="13"/>
      <c r="H4" s="13"/>
      <c r="I4" s="13"/>
      <c r="J4" s="13"/>
      <c r="K4" s="13"/>
      <c r="L4" s="13"/>
      <c r="M4" s="13"/>
      <c r="N4" s="144" t="s">
        <v>10</v>
      </c>
      <c r="O4" s="144" t="s">
        <v>15</v>
      </c>
      <c r="P4" s="144" t="s">
        <v>12</v>
      </c>
      <c r="Q4" s="146" t="s">
        <v>14</v>
      </c>
      <c r="R4" s="146"/>
      <c r="S4" s="147" t="s">
        <v>13</v>
      </c>
      <c r="T4" s="146"/>
      <c r="U4" s="78" t="s">
        <v>24</v>
      </c>
      <c r="V4" s="78" t="s">
        <v>25</v>
      </c>
      <c r="W4" s="13"/>
      <c r="X4" s="13"/>
      <c r="Y4" s="13"/>
      <c r="Z4" s="13"/>
    </row>
    <row r="5" spans="2:26" ht="17" customHeight="1" x14ac:dyDescent="0.2">
      <c r="B5" s="59" t="str">
        <f>"Winst/(Verlies) uit Onderneming "&amp;(D2-1)</f>
        <v>Winst/(Verlies) uit Onderneming 2008</v>
      </c>
      <c r="C5" s="19"/>
      <c r="D5" s="18">
        <v>0</v>
      </c>
      <c r="E5" s="19"/>
      <c r="F5" s="104"/>
      <c r="G5" s="13"/>
      <c r="H5" s="13"/>
      <c r="I5" s="13"/>
      <c r="J5" s="13"/>
      <c r="K5" s="13"/>
      <c r="L5" s="13"/>
      <c r="M5" s="13"/>
      <c r="N5" s="144"/>
      <c r="O5" s="144"/>
      <c r="P5" s="144"/>
      <c r="Q5" s="144" t="s">
        <v>9</v>
      </c>
      <c r="R5" s="144" t="s">
        <v>2</v>
      </c>
      <c r="S5" s="144">
        <f>VLOOKUP($D$2,gegevens!$B$6:$K$20,9)</f>
        <v>55</v>
      </c>
      <c r="T5" s="144">
        <f>VLOOKUP($D$2,gegevens!$B$6:$K$20,10)</f>
        <v>0</v>
      </c>
      <c r="U5" s="78"/>
      <c r="V5" s="78" t="s">
        <v>26</v>
      </c>
      <c r="W5" s="13"/>
      <c r="X5" s="13"/>
      <c r="Y5" s="13"/>
      <c r="Z5" s="13"/>
    </row>
    <row r="6" spans="2:26" ht="17" customHeight="1" x14ac:dyDescent="0.2">
      <c r="B6" s="28" t="str">
        <f>"Overig belastbaar inkomen "&amp;(D2-1)</f>
        <v>Overig belastbaar inkomen 2008</v>
      </c>
      <c r="D6" s="18">
        <v>0</v>
      </c>
      <c r="F6" s="13"/>
      <c r="G6" s="13"/>
      <c r="H6" s="13"/>
      <c r="I6" s="13"/>
      <c r="J6" s="13"/>
      <c r="K6" s="13"/>
      <c r="L6" s="13"/>
      <c r="M6" s="13"/>
      <c r="N6" s="145"/>
      <c r="O6" s="145"/>
      <c r="P6" s="145"/>
      <c r="Q6" s="145"/>
      <c r="R6" s="145"/>
      <c r="S6" s="145"/>
      <c r="T6" s="145"/>
      <c r="U6" s="79"/>
      <c r="V6" s="79"/>
      <c r="W6" s="13"/>
      <c r="X6" s="13"/>
      <c r="Y6" s="13"/>
      <c r="Z6" s="13"/>
    </row>
    <row r="7" spans="2:26" x14ac:dyDescent="0.2">
      <c r="B7" s="28"/>
      <c r="F7" s="13"/>
      <c r="G7" s="13"/>
      <c r="H7" s="13"/>
      <c r="I7" s="13"/>
      <c r="J7" s="13"/>
      <c r="K7" s="13"/>
      <c r="L7" s="13"/>
      <c r="M7" s="13"/>
      <c r="N7" s="20">
        <v>2</v>
      </c>
      <c r="O7" s="20">
        <v>3</v>
      </c>
      <c r="P7" s="20">
        <v>4</v>
      </c>
      <c r="Q7" s="20">
        <v>5</v>
      </c>
      <c r="R7" s="20">
        <v>6</v>
      </c>
      <c r="S7" s="20">
        <v>7</v>
      </c>
      <c r="T7" s="20">
        <v>8</v>
      </c>
      <c r="U7" s="53">
        <v>11</v>
      </c>
      <c r="V7" s="53">
        <v>12</v>
      </c>
      <c r="W7" s="13"/>
      <c r="X7" s="13"/>
      <c r="Y7" s="13"/>
      <c r="Z7" s="13"/>
    </row>
    <row r="8" spans="2:26" x14ac:dyDescent="0.2">
      <c r="B8" s="28" t="s">
        <v>10</v>
      </c>
      <c r="D8" s="21">
        <f>N8</f>
        <v>11345</v>
      </c>
      <c r="F8" s="13"/>
      <c r="G8" s="13"/>
      <c r="H8" s="13"/>
      <c r="I8" s="13"/>
      <c r="J8" s="13"/>
      <c r="K8" s="13"/>
      <c r="L8" s="13"/>
      <c r="M8" s="13"/>
      <c r="N8" s="22">
        <f t="array" ref="N8">VLOOKUP($D$2,gegevens!$B$6:$I$20,N7)</f>
        <v>11345</v>
      </c>
      <c r="O8" s="23">
        <f>VLOOKUP($D$2,gegevens!$B$6:$I$20,O7)</f>
        <v>0.17</v>
      </c>
      <c r="P8" s="24">
        <f t="array" ref="P8">VLOOKUP($D$2,gegevens!$B$6:$I$20,P7)</f>
        <v>7.5</v>
      </c>
      <c r="Q8" s="22">
        <f>VLOOKUP($D$2,gegevens!$B$6:$I$20,Q7)</f>
        <v>155827</v>
      </c>
      <c r="R8" s="22">
        <f>VLOOKUP($D$2,gegevens!$B$6:$I$20,R7)</f>
        <v>26491</v>
      </c>
      <c r="S8" s="22">
        <f>VLOOKUP($D$2,gegevens!$B$6:$I$20,S7)</f>
        <v>6703</v>
      </c>
      <c r="T8" s="22">
        <f>VLOOKUP($D$2,gegevens!$B$6:$N$20,T7)</f>
        <v>13238</v>
      </c>
      <c r="U8" s="80">
        <f>VLOOKUP($D$2-1,gegevens!$B$6:$N$20,U7)</f>
        <v>0.12</v>
      </c>
      <c r="V8" s="81">
        <f>VLOOKUP($D$2-1,gegevens!$B$6:$N$20,V7)</f>
        <v>11396</v>
      </c>
      <c r="W8" s="13"/>
      <c r="X8" s="13"/>
      <c r="Y8" s="13"/>
      <c r="Z8" s="13"/>
    </row>
    <row r="9" spans="2:26" x14ac:dyDescent="0.2">
      <c r="B9" s="28"/>
      <c r="F9" s="13"/>
      <c r="G9" s="13"/>
      <c r="H9" s="13"/>
      <c r="I9" s="13"/>
      <c r="J9" s="13"/>
      <c r="K9" s="13"/>
      <c r="L9" s="13"/>
      <c r="M9" s="13"/>
      <c r="N9" s="16"/>
      <c r="O9" s="16"/>
      <c r="P9" s="16"/>
      <c r="Q9" s="16"/>
      <c r="R9" s="16"/>
      <c r="S9" s="86">
        <f>ROUNDUP(17%*D10,0)</f>
        <v>0</v>
      </c>
      <c r="T9" s="16"/>
      <c r="U9" s="78"/>
      <c r="V9" s="78"/>
      <c r="W9" s="13"/>
      <c r="X9" s="13"/>
      <c r="Y9" s="13"/>
      <c r="Z9" s="13"/>
    </row>
    <row r="10" spans="2:26" x14ac:dyDescent="0.2">
      <c r="B10" s="28" t="str">
        <f>"Premiegrondslag in "&amp;D2</f>
        <v>Premiegrondslag in 2009</v>
      </c>
      <c r="D10" s="25">
        <f>MAX(0,ROUNDUP(MIN(D4+D5+D6-D8,Q8),0))</f>
        <v>0</v>
      </c>
      <c r="F10" s="13"/>
      <c r="G10" s="13"/>
      <c r="H10" s="13"/>
      <c r="I10" s="13"/>
      <c r="J10" s="13"/>
      <c r="K10" s="13"/>
      <c r="L10" s="13"/>
      <c r="M10" s="13"/>
      <c r="O10" s="12" t="s">
        <v>21</v>
      </c>
      <c r="P10" s="12" t="s">
        <v>20</v>
      </c>
      <c r="U10" s="13"/>
      <c r="V10" s="13"/>
      <c r="W10" s="13"/>
      <c r="X10" s="13"/>
      <c r="Y10" s="13"/>
      <c r="Z10" s="13"/>
    </row>
    <row r="11" spans="2:26" x14ac:dyDescent="0.2">
      <c r="B11" s="28" t="s">
        <v>11</v>
      </c>
      <c r="D11" s="26">
        <f>O8</f>
        <v>0.17</v>
      </c>
      <c r="F11" s="13"/>
      <c r="G11" s="13"/>
      <c r="H11" s="13"/>
      <c r="I11" s="13"/>
      <c r="J11" s="13"/>
      <c r="K11" s="13"/>
      <c r="L11" s="13"/>
      <c r="M11" s="13"/>
      <c r="N11" s="12" t="s">
        <v>32</v>
      </c>
      <c r="O11" s="82">
        <f>D2-YEAR(geboortedatum)-1</f>
        <v>43</v>
      </c>
      <c r="P11" s="12">
        <f>12-MONTH(geboortedatum)</f>
        <v>5</v>
      </c>
      <c r="S11" s="12" t="s">
        <v>22</v>
      </c>
      <c r="T11" s="12">
        <f>IF(O11&lt;S5,1,IF(O11&gt;S5,2,IF(P11&lt;T5,1,2)))</f>
        <v>1</v>
      </c>
      <c r="U11" s="13"/>
      <c r="V11" s="13"/>
      <c r="W11" s="13"/>
      <c r="X11" s="13"/>
      <c r="Y11" s="13"/>
      <c r="Z11" s="13"/>
    </row>
    <row r="12" spans="2:26" x14ac:dyDescent="0.2">
      <c r="B12" s="28"/>
      <c r="F12" s="13"/>
      <c r="G12" s="13"/>
      <c r="H12" s="13"/>
      <c r="I12" s="13"/>
      <c r="J12" s="13"/>
      <c r="K12" s="13"/>
      <c r="L12" s="13"/>
      <c r="M12" s="13"/>
      <c r="N12" s="12" t="s">
        <v>33</v>
      </c>
      <c r="O12" s="82">
        <f>S5+10</f>
        <v>65</v>
      </c>
      <c r="P12" s="12">
        <f>T5</f>
        <v>0</v>
      </c>
      <c r="S12" s="12" t="s">
        <v>34</v>
      </c>
      <c r="T12" s="12">
        <f>IF(T13&lt;0,1,0)</f>
        <v>1</v>
      </c>
      <c r="U12" s="13"/>
      <c r="V12" s="13"/>
      <c r="W12" s="13"/>
      <c r="X12" s="13"/>
      <c r="Y12" s="13"/>
      <c r="Z12" s="13"/>
    </row>
    <row r="13" spans="2:26" x14ac:dyDescent="0.2">
      <c r="B13" s="28" t="str">
        <f>"Pensioentoename "&amp;(D2-1)&amp;" (=Factor A)"</f>
        <v>Pensioentoename 2008 (=Factor A)</v>
      </c>
      <c r="D13" s="27">
        <v>0</v>
      </c>
      <c r="F13" s="13"/>
      <c r="G13" s="13"/>
      <c r="H13" s="13"/>
      <c r="I13" s="13"/>
      <c r="J13" s="13"/>
      <c r="K13" s="13"/>
      <c r="L13" s="13"/>
      <c r="M13" s="13"/>
      <c r="T13" s="89">
        <f>O11-O12+(P11-P12)/12</f>
        <v>-21.583333333333332</v>
      </c>
      <c r="U13" s="87"/>
      <c r="V13" s="13"/>
      <c r="W13" s="13"/>
      <c r="X13" s="13"/>
      <c r="Y13" s="13"/>
      <c r="Z13" s="13"/>
    </row>
    <row r="14" spans="2:26" x14ac:dyDescent="0.2">
      <c r="B14" s="28" t="s">
        <v>12</v>
      </c>
      <c r="D14" s="28">
        <f>P8</f>
        <v>7.5</v>
      </c>
      <c r="F14" s="13"/>
      <c r="G14" s="13"/>
      <c r="H14" s="13"/>
      <c r="I14" s="13"/>
      <c r="J14" s="13"/>
      <c r="K14" s="13"/>
      <c r="L14" s="13"/>
      <c r="M14" s="13"/>
      <c r="O14" s="83">
        <v>0</v>
      </c>
      <c r="U14" s="13"/>
      <c r="V14" s="13"/>
      <c r="W14" s="13"/>
      <c r="X14" s="13"/>
      <c r="Y14" s="13"/>
      <c r="Z14" s="13"/>
    </row>
    <row r="15" spans="2:26" x14ac:dyDescent="0.2">
      <c r="B15" s="28"/>
      <c r="D15" s="28"/>
      <c r="F15" s="13"/>
      <c r="G15" s="13"/>
      <c r="H15" s="13"/>
      <c r="I15" s="13"/>
      <c r="J15" s="13"/>
      <c r="K15" s="13"/>
      <c r="L15" s="13"/>
      <c r="M15" s="13"/>
      <c r="O15" s="83">
        <v>1</v>
      </c>
      <c r="U15" s="13"/>
      <c r="V15" s="13"/>
      <c r="W15" s="13"/>
      <c r="X15" s="13"/>
      <c r="Y15" s="13"/>
      <c r="Z15" s="13"/>
    </row>
    <row r="16" spans="2:26" x14ac:dyDescent="0.2">
      <c r="B16" s="59" t="str">
        <f>"Gebruik gemaakt van de oudedagsreserve (FOR) in "&amp;(D2-1)&amp;"?"</f>
        <v>Gebruik gemaakt van de oudedagsreserve (FOR) in 2008?</v>
      </c>
      <c r="D16" s="84"/>
      <c r="E16" s="54">
        <f>IF(D16=N16,1,0)</f>
        <v>1</v>
      </c>
      <c r="F16" s="13"/>
      <c r="G16" s="13"/>
      <c r="H16" s="13"/>
      <c r="I16" s="13"/>
      <c r="J16" s="13"/>
      <c r="K16" s="13"/>
      <c r="L16" s="13"/>
      <c r="M16" s="13"/>
      <c r="U16" s="13"/>
      <c r="V16" s="13"/>
      <c r="W16" s="13"/>
      <c r="X16" s="13"/>
      <c r="Y16" s="13"/>
      <c r="Z16" s="13"/>
    </row>
    <row r="17" spans="2:26" x14ac:dyDescent="0.2">
      <c r="B17" s="120" t="str">
        <f>"Toename FOR in "&amp;(D2-1)</f>
        <v>Toename FOR in 2008</v>
      </c>
      <c r="D17" s="27">
        <f>IF(AND(D16=1,D18=0),MIN(U8*D5,V8),0)</f>
        <v>0</v>
      </c>
      <c r="F17" s="13"/>
      <c r="G17" s="13"/>
      <c r="H17" s="13"/>
      <c r="I17" s="13"/>
      <c r="J17" s="13"/>
      <c r="K17" s="13"/>
      <c r="L17" s="13"/>
      <c r="M17" s="13"/>
      <c r="U17" s="13"/>
      <c r="V17" s="13"/>
      <c r="W17" s="13"/>
      <c r="X17" s="13"/>
      <c r="Y17" s="13"/>
      <c r="Z17" s="13"/>
    </row>
    <row r="18" spans="2:26" x14ac:dyDescent="0.2">
      <c r="B18" s="120" t="str">
        <f>"Afname FOR (excl. omzetting in lijfrente) in "&amp;(D2-1)</f>
        <v>Afname FOR (excl. omzetting in lijfrente) in 2008</v>
      </c>
      <c r="C18" s="19"/>
      <c r="D18" s="27">
        <v>0</v>
      </c>
      <c r="E18" s="19"/>
      <c r="U18" s="13"/>
      <c r="V18" s="13"/>
      <c r="W18" s="13"/>
      <c r="X18" s="13"/>
      <c r="Y18" s="13"/>
      <c r="Z18" s="13"/>
    </row>
    <row r="19" spans="2:26" x14ac:dyDescent="0.2">
      <c r="B19" s="120" t="str">
        <f>"Bedrag FOR omgezet naar lijfrente in "&amp;(D2)</f>
        <v>Bedrag FOR omgezet naar lijfrente in 2009</v>
      </c>
      <c r="C19" s="19"/>
      <c r="D19" s="27">
        <v>0</v>
      </c>
      <c r="E19" s="19"/>
      <c r="F19" s="105"/>
      <c r="G19" s="74" t="s">
        <v>28</v>
      </c>
      <c r="H19" s="75">
        <f>G41</f>
        <v>0</v>
      </c>
      <c r="U19" s="13"/>
      <c r="V19" s="13"/>
      <c r="W19" s="13"/>
      <c r="X19" s="13"/>
      <c r="Y19" s="13"/>
      <c r="Z19" s="13"/>
    </row>
    <row r="20" spans="2:26" ht="19" thickBot="1" x14ac:dyDescent="0.25">
      <c r="B20" s="28"/>
      <c r="D20" s="25"/>
      <c r="F20" s="13"/>
      <c r="U20" s="13"/>
      <c r="V20" s="13"/>
      <c r="W20" s="13"/>
      <c r="X20" s="13"/>
      <c r="Y20" s="13"/>
      <c r="Z20" s="13"/>
    </row>
    <row r="21" spans="2:26" ht="19" thickBot="1" x14ac:dyDescent="0.25">
      <c r="B21" s="60" t="str">
        <f>"Beschikbare jaarruimte in "&amp;D2</f>
        <v>Beschikbare jaarruimte in 2009</v>
      </c>
      <c r="C21" s="29"/>
      <c r="D21" s="76">
        <f>MAX(0,ROUNDUP(D10*D11-D13*D14-D17,0))*T12+D18</f>
        <v>0</v>
      </c>
      <c r="F21" s="13"/>
      <c r="U21" s="13"/>
      <c r="V21" s="13"/>
      <c r="W21" s="13"/>
      <c r="X21" s="13"/>
      <c r="Y21" s="13"/>
      <c r="Z21" s="13"/>
    </row>
    <row r="22" spans="2:26" x14ac:dyDescent="0.2">
      <c r="B22" s="61"/>
      <c r="C22" s="30"/>
      <c r="D22" s="31"/>
      <c r="F22" s="13"/>
      <c r="U22" s="13"/>
      <c r="V22" s="13"/>
      <c r="W22" s="13"/>
      <c r="X22" s="13"/>
      <c r="Y22" s="13"/>
      <c r="Z22" s="13"/>
    </row>
    <row r="23" spans="2:26" x14ac:dyDescent="0.2">
      <c r="B23" s="28" t="str">
        <f>"Beschikbare reserveringsruimte in "&amp;D2</f>
        <v>Beschikbare reserveringsruimte in 2009</v>
      </c>
      <c r="D23" s="21">
        <f>MIN(SUM(G32:M32),S9,CHOOSE(T11,S8,T8))</f>
        <v>0</v>
      </c>
      <c r="F23" s="13"/>
      <c r="U23" s="13"/>
      <c r="V23" s="13"/>
      <c r="W23" s="13"/>
      <c r="X23" s="13"/>
      <c r="Y23" s="13"/>
      <c r="Z23" s="13"/>
    </row>
    <row r="24" spans="2:26" ht="19" thickBot="1" x14ac:dyDescent="0.25">
      <c r="B24" s="28"/>
      <c r="D24" s="25"/>
      <c r="F24" s="13"/>
      <c r="U24" s="13"/>
      <c r="V24" s="13"/>
      <c r="W24" s="13"/>
      <c r="X24" s="13"/>
      <c r="Y24" s="13"/>
    </row>
    <row r="25" spans="2:26" ht="19" thickBot="1" x14ac:dyDescent="0.25">
      <c r="B25" s="62" t="str">
        <f>"Maximaal toegelaten lijfrentestorting in "&amp;D2</f>
        <v>Maximaal toegelaten lijfrentestorting in 2009</v>
      </c>
      <c r="C25" s="32"/>
      <c r="D25" s="33">
        <f>D21+D23+D19</f>
        <v>0</v>
      </c>
      <c r="F25" s="13"/>
      <c r="U25" s="13"/>
      <c r="V25" s="13"/>
      <c r="W25" s="13"/>
      <c r="X25" s="13"/>
      <c r="Y25" s="13"/>
    </row>
    <row r="26" spans="2:26" x14ac:dyDescent="0.2">
      <c r="B26" s="28"/>
      <c r="D26" s="25"/>
      <c r="F26" s="13"/>
      <c r="U26" s="13"/>
      <c r="V26" s="13"/>
      <c r="W26" s="13"/>
      <c r="X26" s="13"/>
      <c r="Y26" s="13"/>
    </row>
    <row r="27" spans="2:26" x14ac:dyDescent="0.2">
      <c r="B27" s="28" t="str">
        <f>"Betaald aan lijfrente in "&amp;D2</f>
        <v>Betaald aan lijfrente in 2009</v>
      </c>
      <c r="D27" s="27">
        <v>0</v>
      </c>
      <c r="F27" s="13"/>
      <c r="U27" s="13"/>
      <c r="V27" s="13"/>
      <c r="W27" s="13"/>
      <c r="X27" s="13"/>
      <c r="Y27" s="13"/>
    </row>
    <row r="28" spans="2:26" x14ac:dyDescent="0.2">
      <c r="B28" s="63" t="s">
        <v>5</v>
      </c>
      <c r="D28" s="34">
        <f>IF((D27-D19)&gt;D23,D23,MAX(0,D27-D19))</f>
        <v>0</v>
      </c>
      <c r="F28" s="13"/>
      <c r="G28" s="25"/>
      <c r="U28" s="13"/>
      <c r="V28" s="13"/>
      <c r="W28" s="13"/>
      <c r="X28" s="13"/>
      <c r="Y28" s="13"/>
    </row>
    <row r="29" spans="2:26" x14ac:dyDescent="0.2">
      <c r="B29" s="63" t="s">
        <v>6</v>
      </c>
      <c r="D29" s="34">
        <f>MAX(0,D27-D28-D19)</f>
        <v>0</v>
      </c>
      <c r="F29" s="13"/>
      <c r="U29" s="13"/>
      <c r="V29" s="13"/>
      <c r="W29" s="13"/>
      <c r="X29" s="13"/>
      <c r="Y29" s="13"/>
    </row>
    <row r="30" spans="2:26" x14ac:dyDescent="0.2">
      <c r="B30" s="28"/>
      <c r="C30" s="28"/>
      <c r="D30" s="55"/>
      <c r="U30" s="13"/>
      <c r="V30" s="13"/>
      <c r="W30" s="13"/>
      <c r="X30" s="13"/>
      <c r="Y30" s="13"/>
    </row>
    <row r="31" spans="2:26" ht="21" x14ac:dyDescent="0.35">
      <c r="B31" s="56" t="s">
        <v>7</v>
      </c>
      <c r="C31" s="28"/>
      <c r="D31" s="28"/>
      <c r="F31" s="50">
        <f>D2</f>
        <v>2009</v>
      </c>
      <c r="G31" s="50">
        <f>F31-1</f>
        <v>2008</v>
      </c>
      <c r="H31" s="50">
        <f>G31-1</f>
        <v>2007</v>
      </c>
      <c r="I31" s="116" t="s">
        <v>23</v>
      </c>
      <c r="J31" s="14"/>
      <c r="K31" s="14"/>
      <c r="L31" s="14"/>
      <c r="M31" s="14"/>
      <c r="U31" s="13"/>
      <c r="V31" s="42"/>
      <c r="W31" s="13"/>
      <c r="X31" s="13"/>
      <c r="Y31" s="13"/>
    </row>
    <row r="32" spans="2:26" x14ac:dyDescent="0.2">
      <c r="B32" s="28"/>
      <c r="C32" s="28"/>
      <c r="D32" s="16" t="str">
        <f>"Nog ongebruikt begin "&amp;D2</f>
        <v>Nog ongebruikt begin 2009</v>
      </c>
      <c r="F32" s="21">
        <f>D21</f>
        <v>0</v>
      </c>
      <c r="G32" s="21">
        <f>'2008'!F34</f>
        <v>0</v>
      </c>
      <c r="H32" s="21">
        <f>'2008'!G34</f>
        <v>0</v>
      </c>
      <c r="U32" s="13"/>
      <c r="V32" s="13"/>
      <c r="W32" s="13"/>
      <c r="X32" s="13"/>
      <c r="Y32" s="13"/>
    </row>
    <row r="33" spans="1:29" x14ac:dyDescent="0.2">
      <c r="B33" s="28"/>
      <c r="C33" s="28"/>
      <c r="D33" s="16" t="str">
        <f>"Gebruikt in "&amp;D2</f>
        <v>Gebruikt in 2009</v>
      </c>
      <c r="F33" s="43">
        <f>D29</f>
        <v>0</v>
      </c>
      <c r="G33" s="35">
        <f>IF(G32&lt;($D28-SUM(H33:M33)),G32,($D28-SUM(H33:M33)))</f>
        <v>0</v>
      </c>
      <c r="H33" s="35">
        <f>IF(H32&lt;($D28-SUM(I33:N33)),H32,($D28-SUM(I33:N33)))</f>
        <v>0</v>
      </c>
      <c r="U33" s="13"/>
      <c r="V33" s="13"/>
      <c r="W33" s="13"/>
      <c r="X33" s="13"/>
      <c r="Y33" s="13"/>
    </row>
    <row r="34" spans="1:29" x14ac:dyDescent="0.2">
      <c r="B34" s="28"/>
      <c r="C34" s="28"/>
      <c r="D34" s="57" t="s">
        <v>31</v>
      </c>
      <c r="E34" s="36"/>
      <c r="F34" s="44">
        <f>F32-F33</f>
        <v>0</v>
      </c>
      <c r="G34" s="44">
        <f>G32-G33</f>
        <v>0</v>
      </c>
      <c r="H34" s="44">
        <f>H32-H33</f>
        <v>0</v>
      </c>
      <c r="J34" s="36"/>
      <c r="K34" s="36"/>
      <c r="L34" s="36"/>
      <c r="M34" s="36"/>
      <c r="U34" s="13"/>
      <c r="V34" s="13"/>
      <c r="W34" s="13"/>
      <c r="X34" s="13"/>
      <c r="Y34" s="13"/>
    </row>
    <row r="35" spans="1:29" x14ac:dyDescent="0.2">
      <c r="B35" s="28"/>
      <c r="C35" s="28"/>
      <c r="D35" s="16"/>
      <c r="F35" s="45"/>
      <c r="G35" s="45"/>
      <c r="H35" s="25"/>
      <c r="U35" s="13"/>
      <c r="V35" s="13"/>
      <c r="W35" s="13"/>
      <c r="X35" s="13"/>
      <c r="Y35" s="13"/>
    </row>
    <row r="36" spans="1:29" x14ac:dyDescent="0.2">
      <c r="B36" s="64" t="s">
        <v>27</v>
      </c>
      <c r="C36" s="65"/>
      <c r="D36" s="66"/>
      <c r="E36" s="67"/>
      <c r="F36" s="73"/>
      <c r="G36" s="45"/>
      <c r="H36" s="25"/>
      <c r="U36" s="13"/>
      <c r="V36" s="13"/>
      <c r="W36" s="13"/>
      <c r="X36" s="13"/>
      <c r="Y36" s="13"/>
    </row>
    <row r="37" spans="1:29" x14ac:dyDescent="0.2">
      <c r="B37" s="65"/>
      <c r="C37" s="65"/>
      <c r="D37" s="66" t="str">
        <f>"Stand FOR begin "&amp;(D2-1)</f>
        <v>Stand FOR begin 2008</v>
      </c>
      <c r="E37" s="67"/>
      <c r="G37" s="68">
        <f>'2008'!G41</f>
        <v>0</v>
      </c>
      <c r="H37" s="25"/>
      <c r="U37" s="13"/>
      <c r="V37" s="13"/>
      <c r="W37" s="13"/>
      <c r="X37" s="13"/>
      <c r="Y37" s="13"/>
    </row>
    <row r="38" spans="1:29" x14ac:dyDescent="0.2">
      <c r="B38" s="65"/>
      <c r="C38" s="65"/>
      <c r="D38" s="66" t="str">
        <f>B17</f>
        <v>Toename FOR in 2008</v>
      </c>
      <c r="E38" s="67"/>
      <c r="G38" s="68">
        <f>D17</f>
        <v>0</v>
      </c>
      <c r="H38" s="25"/>
      <c r="U38" s="13"/>
      <c r="V38" s="13"/>
      <c r="W38" s="13"/>
      <c r="X38" s="13"/>
      <c r="Y38" s="13"/>
    </row>
    <row r="39" spans="1:29" x14ac:dyDescent="0.2">
      <c r="B39" s="65"/>
      <c r="C39" s="65"/>
      <c r="D39" s="66" t="str">
        <f t="shared" ref="D39" si="0">B18</f>
        <v>Afname FOR (excl. omzetting in lijfrente) in 2008</v>
      </c>
      <c r="E39" s="67"/>
      <c r="G39" s="68">
        <f>D18</f>
        <v>0</v>
      </c>
      <c r="H39" s="25"/>
      <c r="U39" s="13"/>
      <c r="V39" s="13"/>
      <c r="W39" s="13"/>
      <c r="X39" s="13"/>
      <c r="Y39" s="13"/>
    </row>
    <row r="40" spans="1:29" x14ac:dyDescent="0.2">
      <c r="B40" s="65"/>
      <c r="C40" s="65"/>
      <c r="D40" s="66" t="str">
        <f>"Bedrag FOR omgezet naar lijfrente in "&amp;(D2-1)</f>
        <v>Bedrag FOR omgezet naar lijfrente in 2008</v>
      </c>
      <c r="E40" s="67"/>
      <c r="G40" s="69">
        <f>'2008'!D19</f>
        <v>0</v>
      </c>
      <c r="H40" s="25"/>
      <c r="U40" s="13"/>
      <c r="V40" s="13"/>
      <c r="W40" s="13"/>
      <c r="X40" s="13"/>
      <c r="Y40" s="13"/>
    </row>
    <row r="41" spans="1:29" x14ac:dyDescent="0.2">
      <c r="B41" s="65"/>
      <c r="C41" s="65"/>
      <c r="D41" s="70" t="str">
        <f>"Stand FOR eind "&amp;(D2-1)</f>
        <v>Stand FOR eind 2008</v>
      </c>
      <c r="E41" s="71"/>
      <c r="G41" s="72">
        <f>SUM(G37:G38)-G39-G40</f>
        <v>0</v>
      </c>
      <c r="H41" s="25"/>
      <c r="U41" s="13"/>
      <c r="V41" s="13"/>
      <c r="W41" s="13"/>
      <c r="X41" s="13"/>
      <c r="Y41" s="13"/>
    </row>
    <row r="42" spans="1:29" x14ac:dyDescent="0.2">
      <c r="B42" s="114" t="s">
        <v>37</v>
      </c>
      <c r="D42" s="12"/>
      <c r="F42" s="39"/>
      <c r="G42" s="39"/>
      <c r="H42" s="39"/>
    </row>
    <row r="43" spans="1:29" x14ac:dyDescent="0.2">
      <c r="A43" s="13"/>
      <c r="B43" s="13"/>
      <c r="C43" s="13"/>
      <c r="D43" s="40"/>
      <c r="E43" s="13"/>
      <c r="F43" s="41"/>
      <c r="G43" s="41"/>
      <c r="H43" s="41"/>
      <c r="I43" s="13"/>
      <c r="J43" s="13"/>
      <c r="K43" s="13"/>
      <c r="L43" s="13"/>
      <c r="M43" s="13"/>
      <c r="N43" s="40"/>
      <c r="O43" s="40"/>
      <c r="P43" s="40"/>
      <c r="Q43" s="40"/>
      <c r="R43" s="40"/>
      <c r="S43" s="40"/>
      <c r="T43" s="40"/>
      <c r="U43" s="13"/>
      <c r="V43" s="13"/>
      <c r="W43" s="13"/>
      <c r="X43" s="13"/>
      <c r="Y43" s="13"/>
      <c r="Z43" s="13"/>
      <c r="AA43" s="13"/>
      <c r="AB43" s="13"/>
      <c r="AC43" s="13"/>
    </row>
    <row r="44" spans="1:29" x14ac:dyDescent="0.2">
      <c r="A44" s="13"/>
      <c r="B44" s="13"/>
      <c r="C44" s="13"/>
      <c r="D44" s="40"/>
      <c r="E44" s="13"/>
      <c r="F44" s="41"/>
      <c r="G44" s="41"/>
      <c r="H44" s="41"/>
      <c r="I44" s="13"/>
      <c r="J44" s="13"/>
      <c r="K44" s="13"/>
      <c r="L44" s="13"/>
      <c r="M44" s="13"/>
      <c r="N44" s="40"/>
      <c r="O44" s="40"/>
      <c r="P44" s="40"/>
      <c r="Q44" s="40"/>
      <c r="R44" s="40"/>
      <c r="S44" s="40"/>
      <c r="T44" s="40"/>
      <c r="U44" s="13"/>
      <c r="V44" s="13"/>
      <c r="W44" s="13"/>
      <c r="X44" s="13"/>
      <c r="Y44" s="13"/>
      <c r="Z44" s="13"/>
      <c r="AA44" s="13"/>
      <c r="AB44" s="13"/>
      <c r="AC44" s="13"/>
    </row>
    <row r="45" spans="1:29" x14ac:dyDescent="0.2">
      <c r="A45" s="13"/>
      <c r="B45" s="13"/>
      <c r="C45" s="13"/>
      <c r="D45" s="13"/>
      <c r="E45" s="13"/>
      <c r="F45" s="13"/>
      <c r="G45" s="13"/>
      <c r="H45" s="13"/>
      <c r="I45" s="13"/>
      <c r="J45" s="13"/>
      <c r="K45" s="13"/>
      <c r="L45" s="13"/>
      <c r="M45" s="13"/>
      <c r="N45" s="40"/>
      <c r="O45" s="40"/>
      <c r="P45" s="40"/>
      <c r="Q45" s="40"/>
      <c r="R45" s="40"/>
      <c r="S45" s="40"/>
      <c r="T45" s="40"/>
      <c r="U45" s="13"/>
      <c r="V45" s="13"/>
      <c r="W45" s="13"/>
      <c r="X45" s="13"/>
      <c r="Y45" s="13"/>
      <c r="Z45" s="13"/>
      <c r="AA45" s="13"/>
      <c r="AB45" s="13"/>
      <c r="AC45" s="13"/>
    </row>
    <row r="46" spans="1:29" x14ac:dyDescent="0.2">
      <c r="A46" s="13"/>
      <c r="B46" s="13"/>
      <c r="C46" s="13"/>
      <c r="D46" s="13"/>
      <c r="E46" s="13"/>
      <c r="F46" s="13"/>
      <c r="G46" s="13"/>
      <c r="H46" s="13"/>
      <c r="I46" s="13"/>
      <c r="J46" s="13"/>
      <c r="K46" s="13"/>
      <c r="L46" s="13"/>
      <c r="M46" s="13"/>
      <c r="N46" s="40"/>
      <c r="O46" s="40"/>
      <c r="P46" s="40"/>
      <c r="Q46" s="40"/>
      <c r="R46" s="40"/>
      <c r="S46" s="40"/>
      <c r="T46" s="40"/>
      <c r="U46" s="13"/>
      <c r="V46" s="13"/>
      <c r="W46" s="13"/>
      <c r="X46" s="13"/>
      <c r="Y46" s="13"/>
      <c r="Z46" s="13"/>
      <c r="AA46" s="13"/>
      <c r="AB46" s="13"/>
      <c r="AC46" s="13"/>
    </row>
    <row r="47" spans="1:29" x14ac:dyDescent="0.2">
      <c r="A47" s="13"/>
      <c r="B47" s="13"/>
      <c r="C47" s="13"/>
      <c r="D47" s="13"/>
      <c r="E47" s="13"/>
      <c r="F47" s="13"/>
      <c r="G47" s="13"/>
      <c r="H47" s="13"/>
      <c r="I47" s="13"/>
      <c r="J47" s="13"/>
      <c r="K47" s="13"/>
      <c r="L47" s="13"/>
      <c r="M47" s="13"/>
      <c r="N47" s="40"/>
      <c r="O47" s="40"/>
      <c r="P47" s="40"/>
      <c r="Q47" s="40"/>
      <c r="R47" s="40"/>
      <c r="S47" s="40"/>
      <c r="T47" s="40"/>
      <c r="U47" s="13"/>
      <c r="V47" s="13"/>
      <c r="W47" s="13"/>
      <c r="X47" s="13"/>
      <c r="Y47" s="13"/>
      <c r="Z47" s="13"/>
      <c r="AA47" s="13"/>
      <c r="AB47" s="13"/>
      <c r="AC47" s="13"/>
    </row>
    <row r="48" spans="1:29" x14ac:dyDescent="0.2">
      <c r="A48" s="13"/>
      <c r="B48" s="13"/>
      <c r="C48" s="13"/>
      <c r="D48" s="13"/>
      <c r="E48" s="13"/>
      <c r="F48" s="13"/>
      <c r="G48" s="13"/>
      <c r="H48" s="13"/>
      <c r="I48" s="13"/>
      <c r="J48" s="13"/>
      <c r="K48" s="13"/>
      <c r="L48" s="13"/>
      <c r="M48" s="13"/>
      <c r="N48" s="40"/>
      <c r="O48" s="40"/>
      <c r="P48" s="40"/>
      <c r="Q48" s="40"/>
      <c r="R48" s="40"/>
      <c r="S48" s="40"/>
      <c r="T48" s="40"/>
      <c r="U48" s="13"/>
      <c r="V48" s="13"/>
      <c r="W48" s="13"/>
      <c r="X48" s="13"/>
      <c r="Y48" s="13"/>
      <c r="Z48" s="13"/>
      <c r="AA48" s="13"/>
      <c r="AB48" s="13"/>
      <c r="AC48" s="13"/>
    </row>
    <row r="49" spans="1:29" x14ac:dyDescent="0.2">
      <c r="A49" s="13"/>
      <c r="B49" s="13"/>
      <c r="C49" s="13"/>
      <c r="D49" s="13"/>
      <c r="E49" s="13"/>
      <c r="F49" s="13"/>
      <c r="G49" s="13"/>
      <c r="H49" s="13"/>
      <c r="I49" s="13"/>
      <c r="J49" s="13"/>
      <c r="K49" s="13"/>
      <c r="L49" s="13"/>
      <c r="M49" s="13"/>
      <c r="N49" s="40"/>
      <c r="O49" s="40"/>
      <c r="P49" s="40"/>
      <c r="Q49" s="40"/>
      <c r="R49" s="40"/>
      <c r="S49" s="40"/>
      <c r="T49" s="40"/>
      <c r="U49" s="13"/>
      <c r="V49" s="13"/>
      <c r="W49" s="13"/>
      <c r="X49" s="13"/>
      <c r="Y49" s="13"/>
      <c r="Z49" s="13"/>
      <c r="AA49" s="13"/>
      <c r="AB49" s="13"/>
      <c r="AC49" s="13"/>
    </row>
    <row r="50" spans="1:29" x14ac:dyDescent="0.2">
      <c r="A50" s="13"/>
      <c r="B50" s="13"/>
      <c r="C50" s="13"/>
      <c r="D50" s="13"/>
      <c r="E50" s="13"/>
      <c r="F50" s="13"/>
      <c r="G50" s="13"/>
      <c r="H50" s="13"/>
      <c r="I50" s="13"/>
      <c r="J50" s="13"/>
      <c r="K50" s="13"/>
      <c r="L50" s="13"/>
      <c r="M50" s="13"/>
      <c r="N50" s="40"/>
      <c r="O50" s="40"/>
      <c r="P50" s="40"/>
      <c r="Q50" s="40"/>
      <c r="R50" s="40"/>
      <c r="S50" s="40"/>
      <c r="T50" s="40"/>
      <c r="U50" s="13"/>
      <c r="V50" s="13"/>
      <c r="W50" s="13"/>
      <c r="X50" s="13"/>
      <c r="Y50" s="13"/>
      <c r="Z50" s="13"/>
      <c r="AA50" s="13"/>
      <c r="AB50" s="13"/>
      <c r="AC50" s="13"/>
    </row>
    <row r="51" spans="1:29" x14ac:dyDescent="0.2">
      <c r="A51" s="13"/>
      <c r="B51" s="13"/>
      <c r="C51" s="13"/>
      <c r="D51" s="13"/>
      <c r="E51" s="13"/>
      <c r="F51" s="13"/>
      <c r="G51" s="13"/>
      <c r="H51" s="13"/>
      <c r="I51" s="13"/>
      <c r="J51" s="13"/>
      <c r="K51" s="13"/>
      <c r="L51" s="13"/>
      <c r="M51" s="13"/>
      <c r="N51" s="40"/>
      <c r="O51" s="40"/>
      <c r="P51" s="40"/>
      <c r="Q51" s="40"/>
      <c r="R51" s="40"/>
      <c r="S51" s="40"/>
      <c r="T51" s="40"/>
      <c r="U51" s="13"/>
      <c r="V51" s="13"/>
      <c r="W51" s="13"/>
      <c r="X51" s="13"/>
      <c r="Y51" s="13"/>
      <c r="Z51" s="13"/>
      <c r="AA51" s="13"/>
      <c r="AB51" s="13"/>
      <c r="AC51" s="13"/>
    </row>
    <row r="52" spans="1:29" x14ac:dyDescent="0.2">
      <c r="A52" s="13"/>
      <c r="B52" s="13"/>
      <c r="C52" s="13"/>
      <c r="D52" s="13"/>
      <c r="E52" s="13"/>
      <c r="F52" s="13"/>
      <c r="G52" s="13"/>
      <c r="H52" s="13"/>
      <c r="I52" s="13"/>
      <c r="J52" s="13"/>
      <c r="K52" s="13"/>
      <c r="L52" s="13"/>
      <c r="M52" s="13"/>
      <c r="N52" s="40"/>
      <c r="O52" s="40"/>
      <c r="P52" s="40"/>
      <c r="Q52" s="40"/>
      <c r="R52" s="40"/>
      <c r="S52" s="40"/>
      <c r="T52" s="40"/>
      <c r="U52" s="13"/>
      <c r="V52" s="13"/>
      <c r="W52" s="13"/>
      <c r="X52" s="13"/>
      <c r="Y52" s="13"/>
      <c r="Z52" s="13"/>
      <c r="AA52" s="13"/>
      <c r="AB52" s="13"/>
      <c r="AC52" s="13"/>
    </row>
    <row r="53" spans="1:29" x14ac:dyDescent="0.2">
      <c r="A53" s="13"/>
      <c r="B53" s="13"/>
      <c r="C53" s="13"/>
      <c r="D53" s="13"/>
      <c r="E53" s="13"/>
      <c r="F53" s="13"/>
      <c r="G53" s="13"/>
      <c r="H53" s="13"/>
      <c r="I53" s="13"/>
      <c r="J53" s="13"/>
      <c r="K53" s="13"/>
      <c r="L53" s="13"/>
      <c r="M53" s="13"/>
      <c r="N53" s="40"/>
      <c r="O53" s="40"/>
      <c r="P53" s="40"/>
      <c r="Q53" s="40"/>
      <c r="R53" s="40"/>
      <c r="S53" s="40"/>
      <c r="T53" s="40"/>
      <c r="U53" s="13"/>
      <c r="V53" s="13"/>
      <c r="W53" s="13"/>
      <c r="X53" s="13"/>
      <c r="Y53" s="13"/>
      <c r="Z53" s="13"/>
      <c r="AA53" s="13"/>
      <c r="AB53" s="13"/>
      <c r="AC53" s="13"/>
    </row>
    <row r="54" spans="1:29" x14ac:dyDescent="0.2">
      <c r="A54" s="13"/>
      <c r="B54" s="13"/>
      <c r="C54" s="13"/>
      <c r="D54" s="13"/>
      <c r="E54" s="13"/>
      <c r="F54" s="13"/>
      <c r="G54" s="13"/>
      <c r="H54" s="13"/>
      <c r="I54" s="13"/>
      <c r="J54" s="13"/>
      <c r="K54" s="13"/>
      <c r="L54" s="13"/>
      <c r="M54" s="13"/>
      <c r="N54" s="40"/>
      <c r="O54" s="40"/>
      <c r="P54" s="40"/>
      <c r="Q54" s="40"/>
      <c r="R54" s="40"/>
      <c r="S54" s="40"/>
      <c r="T54" s="40"/>
      <c r="U54" s="13"/>
      <c r="V54" s="13"/>
      <c r="W54" s="13"/>
      <c r="X54" s="13"/>
      <c r="Y54" s="13"/>
      <c r="Z54" s="13"/>
      <c r="AA54" s="13"/>
      <c r="AB54" s="13"/>
      <c r="AC54" s="13"/>
    </row>
    <row r="55" spans="1:29" x14ac:dyDescent="0.2">
      <c r="A55" s="13"/>
      <c r="B55" s="13"/>
      <c r="C55" s="13"/>
      <c r="D55" s="13"/>
      <c r="E55" s="13"/>
      <c r="F55" s="13"/>
      <c r="G55" s="13"/>
      <c r="H55" s="13"/>
      <c r="I55" s="13"/>
      <c r="J55" s="13"/>
      <c r="K55" s="13"/>
      <c r="L55" s="13"/>
      <c r="M55" s="13"/>
      <c r="N55" s="40"/>
      <c r="O55" s="40"/>
      <c r="P55" s="40"/>
      <c r="Q55" s="40"/>
      <c r="R55" s="40"/>
      <c r="S55" s="40"/>
      <c r="T55" s="40"/>
      <c r="U55" s="13"/>
      <c r="V55" s="13"/>
      <c r="W55" s="13"/>
      <c r="X55" s="13"/>
      <c r="Y55" s="13"/>
      <c r="Z55" s="13"/>
      <c r="AA55" s="13"/>
      <c r="AB55" s="13"/>
      <c r="AC55" s="13"/>
    </row>
    <row r="56" spans="1:29" x14ac:dyDescent="0.2">
      <c r="B56" s="13"/>
      <c r="C56" s="13"/>
      <c r="D56" s="13"/>
      <c r="E56" s="13"/>
      <c r="F56" s="13"/>
      <c r="G56" s="13"/>
      <c r="H56" s="13"/>
      <c r="I56" s="13"/>
      <c r="J56" s="13"/>
      <c r="K56" s="13"/>
      <c r="L56" s="13"/>
      <c r="M56" s="13"/>
    </row>
    <row r="57" spans="1:29" x14ac:dyDescent="0.2">
      <c r="B57" s="13"/>
      <c r="C57" s="13"/>
      <c r="D57" s="13"/>
      <c r="E57" s="13"/>
      <c r="F57" s="13"/>
      <c r="G57" s="13"/>
      <c r="H57" s="13"/>
      <c r="I57" s="13"/>
      <c r="J57" s="13"/>
      <c r="K57" s="13"/>
      <c r="L57" s="13"/>
      <c r="M57" s="13"/>
    </row>
    <row r="58" spans="1:29" x14ac:dyDescent="0.2">
      <c r="B58" s="13"/>
      <c r="C58" s="13"/>
      <c r="D58" s="13"/>
      <c r="E58" s="13"/>
      <c r="F58" s="13"/>
      <c r="G58" s="13"/>
      <c r="H58" s="13"/>
      <c r="I58" s="13"/>
      <c r="J58" s="13"/>
      <c r="K58" s="13"/>
      <c r="L58" s="13"/>
      <c r="M58" s="13"/>
    </row>
    <row r="59" spans="1:29" x14ac:dyDescent="0.2">
      <c r="B59" s="13"/>
      <c r="C59" s="13"/>
      <c r="D59" s="13"/>
      <c r="E59" s="13"/>
      <c r="F59" s="13"/>
      <c r="G59" s="13"/>
      <c r="H59" s="13"/>
      <c r="I59" s="13"/>
      <c r="J59" s="13"/>
      <c r="K59" s="13"/>
      <c r="L59" s="13"/>
      <c r="M59" s="13"/>
    </row>
    <row r="60" spans="1:29" x14ac:dyDescent="0.2">
      <c r="B60" s="13"/>
      <c r="C60" s="13"/>
      <c r="D60" s="13"/>
      <c r="E60" s="13"/>
      <c r="F60" s="13"/>
      <c r="G60" s="13"/>
      <c r="H60" s="13"/>
      <c r="I60" s="13"/>
      <c r="J60" s="13"/>
      <c r="K60" s="13"/>
      <c r="L60" s="13"/>
      <c r="M60" s="13"/>
    </row>
  </sheetData>
  <mergeCells count="9">
    <mergeCell ref="T5:T6"/>
    <mergeCell ref="S4:T4"/>
    <mergeCell ref="Q4:R4"/>
    <mergeCell ref="N4:N6"/>
    <mergeCell ref="O4:O6"/>
    <mergeCell ref="P4:P6"/>
    <mergeCell ref="Q5:Q6"/>
    <mergeCell ref="R5:R6"/>
    <mergeCell ref="S5:S6"/>
  </mergeCells>
  <phoneticPr fontId="7" type="noConversion"/>
  <dataValidations count="5">
    <dataValidation type="whole" operator="greaterThanOrEqual" allowBlank="1" showInputMessage="1" showErrorMessage="1" sqref="D13 D6 D4 D17">
      <formula1>0</formula1>
    </dataValidation>
    <dataValidation type="list" allowBlank="1" showInputMessage="1" showErrorMessage="1" sqref="D16">
      <formula1>$O$14:$O$15</formula1>
    </dataValidation>
    <dataValidation type="whole" allowBlank="1" showInputMessage="1" showErrorMessage="1" error="Let op, je lijfrentestorting moet een positief bedrag zijn en mag niet hoger zijn dan het bedrag in cel D24, &quot;de maximaal toegelaten lijfrentestorting&quot;. " prompt="voer in als een positief getal" sqref="D27">
      <formula1>0</formula1>
      <formula2>D25</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9">
      <formula1>0</formula1>
      <formula2>H19</formula2>
    </dataValidation>
    <dataValidation type="whole" allowBlank="1" showInputMessage="1" showErrorMessage="1" error="Let op, de afname in je FOR moet een positief bedrag zijn en mag niet hoger zijn dan het bedrag in cel H18, namelijk de waarde van je FOR aan het begin van het jaar. " prompt="voer in als een positief getal" sqref="D18">
      <formula1>0</formula1>
      <formula2>G37</formula2>
    </dataValidation>
  </dataValidations>
  <hyperlinks>
    <hyperlink ref="L3" r:id="rId1" display="http://www.brightpensioen.nl/jaarruimtetool2015"/>
    <hyperlink ref="M3" r:id="rId2" display="http://www.brightpensioen.nl/jaarruimtetool2015"/>
    <hyperlink ref="B42" r:id="rId3"/>
  </hyperlinks>
  <pageMargins left="0.79000000000000015" right="0.79000000000000015" top="0.98" bottom="0.98" header="0.59" footer="0.59"/>
  <pageSetup paperSize="0" scale="55" orientation="landscape" horizontalDpi="4294967292" verticalDpi="4294967292"/>
  <headerFooter>
    <oddHeader>&amp;L&amp;"Calibri,Regular"&amp;K000000&amp;G&amp;C&amp;"Calibri,Regular"&amp;K000000Berekening Jaar- en Reserveringsuimte &amp;A</oddHeader>
    <oddFooter>&amp;L&amp;"Calibri,Bold"&amp;K000000 Persoonlijk en vertrouwelijk&amp;C&amp;"Calibri,Regular"&amp;K000000Ingevuld op: &amp;D&amp;R&amp;"Calibri,Regular"&amp;K000000Page &amp;P</oddFooter>
  </headerFooter>
  <drawing r:id="rId4"/>
  <legacyDrawing r:id="rId5"/>
  <legacyDrawingHF r:id="rId6"/>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2017</vt:lpstr>
      <vt:lpstr>2016</vt:lpstr>
      <vt:lpstr>2015</vt:lpstr>
      <vt:lpstr>2014</vt:lpstr>
      <vt:lpstr>2013</vt:lpstr>
      <vt:lpstr>2012</vt:lpstr>
      <vt:lpstr>2011</vt:lpstr>
      <vt:lpstr>2010</vt:lpstr>
      <vt:lpstr>2009</vt:lpstr>
      <vt:lpstr>2008</vt:lpstr>
      <vt:lpstr>2017_KORT</vt:lpstr>
      <vt:lpstr>gegevens</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Karin Jakobsen</dc:creator>
  <cp:keywords/>
  <dc:description/>
  <cp:lastModifiedBy>Karin Jakobsen-Peters</cp:lastModifiedBy>
  <cp:lastPrinted>2015-08-28T14:40:50Z</cp:lastPrinted>
  <dcterms:created xsi:type="dcterms:W3CDTF">2015-03-07T16:02:48Z</dcterms:created>
  <dcterms:modified xsi:type="dcterms:W3CDTF">2017-08-11T11:14:18Z</dcterms:modified>
  <cp:category/>
</cp:coreProperties>
</file>